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unesen-my.sharepoint.com/personal/sylvie_courchaine_une-sen_org/Documents/Desktop/F&amp;A/Expense Claim/"/>
    </mc:Choice>
  </mc:AlternateContent>
  <xr:revisionPtr revIDLastSave="25" documentId="8_{B9175671-28E5-425A-878D-5DBD2FA45CF8}" xr6:coauthVersionLast="47" xr6:coauthVersionMax="47" xr10:uidLastSave="{CA3A2A21-677A-4FE9-B253-F6272EC77840}"/>
  <bookViews>
    <workbookView xWindow="-54120" yWindow="345" windowWidth="25440" windowHeight="15270" xr2:uid="{00000000-000D-0000-FFFF-FFFF00000000}"/>
  </bookViews>
  <sheets>
    <sheet name="UNE-SEN" sheetId="1" r:id="rId1"/>
  </sheets>
  <definedNames>
    <definedName name="_xlnm.Print_Area" localSheetId="0">'UNE-SEN'!$A$1:$H$89</definedName>
    <definedName name="_xlnm.Print_Area">'UNE-SEN'!$A$1:$I$69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A24" i="1"/>
  <c r="A78" i="1"/>
  <c r="A76" i="1"/>
  <c r="G22" i="1"/>
  <c r="A20" i="1"/>
  <c r="A6" i="1"/>
  <c r="A75" i="1"/>
  <c r="B40" i="1"/>
  <c r="A40" i="1"/>
  <c r="B42" i="1"/>
  <c r="A74" i="1"/>
  <c r="A7" i="1"/>
  <c r="G69" i="1"/>
  <c r="G20" i="1"/>
  <c r="F20" i="1"/>
  <c r="A14" i="1"/>
  <c r="A15" i="1"/>
  <c r="E14" i="1"/>
  <c r="D14" i="1"/>
  <c r="C14" i="1"/>
  <c r="G37" i="1" l="1"/>
  <c r="G36" i="1"/>
  <c r="G35" i="1"/>
  <c r="G34" i="1"/>
  <c r="B57" i="1" l="1"/>
  <c r="F43" i="1"/>
  <c r="A27" i="1"/>
  <c r="G21" i="1"/>
  <c r="A48" i="1"/>
  <c r="A19" i="1"/>
  <c r="A23" i="1"/>
  <c r="F67" i="1"/>
  <c r="F65" i="1"/>
  <c r="F63" i="1"/>
  <c r="F61" i="1"/>
  <c r="F59" i="1"/>
  <c r="H69" i="1"/>
  <c r="E69" i="1"/>
  <c r="A69" i="1"/>
  <c r="A68" i="1"/>
  <c r="A67" i="1"/>
  <c r="A65" i="1"/>
  <c r="A61" i="1"/>
  <c r="C72" i="1"/>
  <c r="A72" i="1"/>
  <c r="A71" i="1"/>
  <c r="A70" i="1"/>
  <c r="C71" i="1"/>
  <c r="C70" i="1"/>
  <c r="A47" i="1"/>
  <c r="C56" i="1"/>
  <c r="C55" i="1"/>
  <c r="C54" i="1"/>
  <c r="C53" i="1"/>
  <c r="C52" i="1"/>
  <c r="C51" i="1"/>
  <c r="C50" i="1"/>
  <c r="A55" i="1"/>
  <c r="A54" i="1"/>
  <c r="A53" i="1"/>
  <c r="A52" i="1"/>
  <c r="A51" i="1"/>
  <c r="A50" i="1"/>
  <c r="A49" i="1"/>
  <c r="A43" i="1"/>
  <c r="B46" i="1"/>
  <c r="A45" i="1"/>
  <c r="H46" i="1"/>
  <c r="B69" i="1" s="1"/>
  <c r="B72" i="1" s="1"/>
  <c r="C43" i="1"/>
  <c r="A42" i="1"/>
  <c r="B38" i="1"/>
  <c r="A37" i="1"/>
  <c r="A36" i="1"/>
  <c r="A35" i="1"/>
  <c r="A34" i="1"/>
  <c r="C27" i="1"/>
  <c r="F27" i="1"/>
  <c r="A26" i="1"/>
  <c r="O37" i="1"/>
  <c r="N37" i="1"/>
  <c r="M37" i="1"/>
  <c r="L37" i="1"/>
  <c r="O36" i="1"/>
  <c r="N36" i="1"/>
  <c r="M36" i="1"/>
  <c r="O35" i="1"/>
  <c r="N35" i="1"/>
  <c r="M35" i="1"/>
  <c r="L36" i="1"/>
  <c r="L35" i="1"/>
  <c r="O34" i="1"/>
  <c r="N34" i="1"/>
  <c r="M34" i="1"/>
  <c r="L34" i="1"/>
  <c r="A25" i="1"/>
  <c r="A22" i="1"/>
  <c r="A21" i="1"/>
  <c r="A18" i="1"/>
  <c r="E12" i="1"/>
  <c r="B12" i="1"/>
  <c r="A12" i="1"/>
  <c r="A10" i="1"/>
  <c r="A9" i="1"/>
  <c r="A8" i="1"/>
  <c r="E11" i="1"/>
  <c r="B11" i="1"/>
  <c r="A11" i="1"/>
  <c r="D22" i="1"/>
  <c r="F22" i="1" s="1"/>
  <c r="G5" i="1"/>
  <c r="G4" i="1"/>
  <c r="C6" i="1"/>
  <c r="E5" i="1"/>
  <c r="A5" i="1"/>
  <c r="A4" i="1"/>
  <c r="P6" i="1"/>
  <c r="O6" i="1"/>
  <c r="N6" i="1"/>
  <c r="M6" i="1"/>
  <c r="H32" i="1"/>
  <c r="H57" i="1"/>
  <c r="F34" i="1" l="1"/>
  <c r="B71" i="1"/>
  <c r="B70" i="1"/>
  <c r="F37" i="1"/>
  <c r="F35" i="1"/>
  <c r="F36" i="1"/>
  <c r="H25" i="1"/>
  <c r="H38" i="1" l="1"/>
  <c r="H59" i="1" s="1"/>
  <c r="H63" i="1" s="1"/>
  <c r="B73" i="1"/>
  <c r="H65" i="1"/>
  <c r="H67" i="1" l="1"/>
</calcChain>
</file>

<file path=xl/sharedStrings.xml><?xml version="1.0" encoding="utf-8"?>
<sst xmlns="http://schemas.openxmlformats.org/spreadsheetml/2006/main" count="72" uniqueCount="51">
  <si>
    <t>%</t>
  </si>
  <si>
    <t>Internet</t>
  </si>
  <si>
    <t>Photocopies</t>
  </si>
  <si>
    <t>Total</t>
  </si>
  <si>
    <t>Union of National Employees / Syndicat des employées et employés nationaux       900-150 rue Isabella St.                                                  Ottawa, Ontario     K1S 1V7</t>
  </si>
  <si>
    <t>CAN</t>
  </si>
  <si>
    <t>YK</t>
  </si>
  <si>
    <t>NWT</t>
  </si>
  <si>
    <t>NUNAVUT</t>
  </si>
  <si>
    <t>YK
#</t>
  </si>
  <si>
    <t>NWT
#</t>
  </si>
  <si>
    <t>NUNAVUT
#</t>
  </si>
  <si>
    <t xml:space="preserve">NWT </t>
  </si>
  <si>
    <t>Breakfast</t>
  </si>
  <si>
    <t>Lunch</t>
  </si>
  <si>
    <t>Diner</t>
  </si>
  <si>
    <t>Indidentals</t>
  </si>
  <si>
    <t>AB</t>
  </si>
  <si>
    <t>BC</t>
  </si>
  <si>
    <t>MB</t>
  </si>
  <si>
    <t>NB</t>
  </si>
  <si>
    <t>NFLD</t>
  </si>
  <si>
    <t>NS</t>
  </si>
  <si>
    <t>NU</t>
  </si>
  <si>
    <t>ON</t>
  </si>
  <si>
    <t>PEI</t>
  </si>
  <si>
    <t>QC</t>
  </si>
  <si>
    <t>SK</t>
  </si>
  <si>
    <t>Please choose language:</t>
  </si>
  <si>
    <t>English</t>
  </si>
  <si>
    <t>Français</t>
  </si>
  <si>
    <t>-</t>
  </si>
  <si>
    <t>Dates</t>
  </si>
  <si>
    <t>CPP</t>
  </si>
  <si>
    <t>EI</t>
  </si>
  <si>
    <t>Date</t>
  </si>
  <si>
    <t>Per Diems:</t>
  </si>
  <si>
    <t>Yes</t>
  </si>
  <si>
    <t>No - Ban</t>
  </si>
  <si>
    <t>X</t>
  </si>
  <si>
    <t>Notes:</t>
  </si>
  <si>
    <t>PROVINCES
#</t>
  </si>
  <si>
    <t>claims-reclamations@une-sen.org</t>
  </si>
  <si>
    <t>Instructions pour votre Formulaire de remboursement des dépenses</t>
  </si>
  <si>
    <t>Expense Claim Instructions</t>
  </si>
  <si>
    <r>
      <rPr>
        <b/>
        <i/>
        <sz val="14"/>
        <rFont val="Arial"/>
        <family val="2"/>
      </rPr>
      <t>TRANSPORTS</t>
    </r>
    <r>
      <rPr>
        <sz val="14"/>
        <rFont val="Arial"/>
        <family val="2"/>
      </rPr>
      <t xml:space="preserve">
Lorsque les frais de déplacement n’ont pas été payés d’avance, les délégué·e·s peuvent en demander le remboursement pour un montant qui ne doit pas excéder le tarif le plus bas ou de classe économique, tel que déterminé par la président.e national.e ou représentant.e désigné.e. L’équivalent du montant du déplacement doit être approuvé au préalable. Pour obtenir l'approbation, svp envoyer votre demande à events@une-sen.org.</t>
    </r>
  </si>
  <si>
    <r>
      <rPr>
        <b/>
        <i/>
        <sz val="14"/>
        <rFont val="Arial"/>
        <family val="2"/>
      </rPr>
      <t>TRANSPORTATIONS</t>
    </r>
    <r>
      <rPr>
        <sz val="14"/>
        <rFont val="Arial"/>
        <family val="2"/>
      </rPr>
      <t xml:space="preserve">
Where transportation has not been prepaid, delegates may claim transportation costs at economy or lower rates as determined by the National President or their designate. Equivalent to travel amount must be pre-approved.  For pre-approval, please send request to events@une-sen.org.</t>
    </r>
  </si>
  <si>
    <r>
      <rPr>
        <b/>
        <i/>
        <sz val="14"/>
        <rFont val="Arial"/>
        <family val="2"/>
      </rPr>
      <t>HÉBERGEMENT</t>
    </r>
    <r>
      <rPr>
        <sz val="14"/>
        <rFont val="Arial"/>
        <family val="2"/>
      </rPr>
      <t xml:space="preserve">
Votre chambre d’hôtel avec les taxes seront portées sur un compte principal et réglées directement par le SEN. Il vous appartient de régler toutes les dépenses personnelles avant de quitter l’hôtel. Un reçu doit être fourni pour le remboursement des frais d’hébergement autorisés. Lorsque vous remplissez la demande de remboursement, veuillez indiquer le nom de l’hôtel, les dates, le nombre de nuits et le montant pour chaque hôtel. Le taux pour hébergement privé est de 50 $ par nuit.</t>
    </r>
  </si>
  <si>
    <r>
      <rPr>
        <b/>
        <i/>
        <sz val="14"/>
        <rFont val="Arial"/>
        <family val="2"/>
      </rPr>
      <t>ACCOMMODATION</t>
    </r>
    <r>
      <rPr>
        <sz val="14"/>
        <rFont val="Arial"/>
        <family val="2"/>
      </rPr>
      <t xml:space="preserve">
Your room and tax will be charged to a master account and paid directly by UNE. You are responsible for any personal charges which you should pay prior to your departure. Approved accommodation while travelling requires a receipt. When filling out the claim please enter the hotel name, the dates, the number of nights and the amount per hotel. The private accommodation rate is $50.00 per night.</t>
    </r>
  </si>
  <si>
    <r>
      <rPr>
        <b/>
        <i/>
        <sz val="14"/>
        <rFont val="Arial"/>
        <family val="2"/>
      </rPr>
      <t>REMBOURSEMENT POUR PERTE DE SALAIRE</t>
    </r>
    <r>
      <rPr>
        <sz val="14"/>
        <rFont val="Arial"/>
        <family val="2"/>
      </rPr>
      <t xml:space="preserve">
On peut demander le remboursement du salaire quotidien pour chaque journée ou il y a eu une perte de salaire réelle. Les remboursements pour perte de salaire sont soumis aux déductions du RPC, du régime d'assurance-chômage et de l'impôt sur le revenu. Ce dernier sera déduit au taux de 25%, à moins d’indication contraire. Toutes ces déductions seront effectuées et le montant net vous sera remis. Veuillez soumettre les copies de demandes de congés autorisés ainsi que du bordereau de paie démontrant la perte de salaire, afin d’accélérer et d’assurer l’exactitude du remboursement de votre perte de salaire.
S'il vous plaît compléter le formulaire d’information salarial du demandeur et indiquer le nombre d'heures/de jours pour lesquels il y a eu perte de salaire, sans cette information nous ne pourrons vous rembourser. Les formules T4 vous seront envoyées avant le fin de février. Veuillez nous aviser des changements d'adresse.</t>
    </r>
  </si>
  <si>
    <r>
      <rPr>
        <b/>
        <i/>
        <sz val="14"/>
        <rFont val="Arial"/>
        <family val="2"/>
      </rPr>
      <t>REIMBURSEMENT FOR LOSS OF SALARY</t>
    </r>
    <r>
      <rPr>
        <sz val="14"/>
        <rFont val="Arial"/>
        <family val="2"/>
      </rPr>
      <t xml:space="preserve">
Daily salary may be claimed for each day an actual loss occurs. Reimbursement for Loss of Salary is subject to deductions for CPP, EI and Income Tax. Income Tax will be deducted at 25% unless otherwise indicated. These deductions will be calculated, and the net amount of the claim paid. Copies of the approved leave forms or pay stubs showing loss of salary will assist in the prompt and correct payment of these monies.
Please complete the Claimant Salary Information form and indicate the number of hours/days for which loss of salary has been incurred, without this information we cannot reimburse you. Appropriate forms, T4's, will be mailed by the end of February of next year. Please keep us informed of changes in your address.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</si>
</sst>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1009]* #,##0.00_);_([$$-1009]* \#\,##0.00\);_([$$-1009]* &quot;-&quot;??_);_(@_)"/>
    <numFmt numFmtId="165" formatCode="#,##0.0"/>
    <numFmt numFmtId="166" formatCode="[$$-1009]\ #,##0.00"/>
    <numFmt numFmtId="167" formatCode="_-&quot;$&quot;* #,##0.0000_-;\-&quot;$&quot;* #,##0.0000_-;_-&quot;$&quot;* &quot;-&quot;????_-;_-@_-"/>
  </numFmts>
  <fonts count="22" x14ac:knownFonts="1">
    <font>
      <sz val="12"/>
      <name val="Arial"/>
    </font>
    <font>
      <b/>
      <sz val="18"/>
      <name val="Arial"/>
      <family val="2"/>
    </font>
    <font>
      <sz val="10"/>
      <name val="Arial"/>
      <family val="2"/>
    </font>
    <font>
      <sz val="8"/>
      <name val="Arial"/>
      <family val="2"/>
    </font>
    <font>
      <sz val="12"/>
      <name val="Arial"/>
      <family val="2"/>
    </font>
    <font>
      <sz val="8"/>
      <name val="Arial"/>
      <family val="2"/>
    </font>
    <font>
      <sz val="12"/>
      <name val="Arial"/>
      <family val="2"/>
    </font>
    <font>
      <b/>
      <sz val="10"/>
      <name val="Arial"/>
      <family val="2"/>
    </font>
    <font>
      <sz val="10"/>
      <name val="Arial"/>
      <family val="2"/>
    </font>
    <font>
      <b/>
      <sz val="18"/>
      <name val="Arial"/>
      <family val="2"/>
    </font>
    <font>
      <b/>
      <sz val="12"/>
      <color rgb="FFFF0000"/>
      <name val="Arial"/>
      <family val="2"/>
    </font>
    <font>
      <b/>
      <sz val="14"/>
      <color rgb="FFFF0000"/>
      <name val="Arial"/>
      <family val="2"/>
    </font>
    <font>
      <b/>
      <sz val="14"/>
      <name val="Arial"/>
      <family val="2"/>
    </font>
    <font>
      <b/>
      <sz val="12"/>
      <name val="Arial"/>
      <family val="2"/>
    </font>
    <font>
      <i/>
      <sz val="12"/>
      <name val="Arial"/>
      <family val="2"/>
    </font>
    <font>
      <b/>
      <sz val="12"/>
      <color theme="1" tint="0.34998626667073579"/>
      <name val="Arial"/>
      <family val="2"/>
    </font>
    <font>
      <u/>
      <sz val="12"/>
      <color theme="10"/>
      <name val="Arial"/>
      <family val="2"/>
    </font>
    <font>
      <u/>
      <sz val="20"/>
      <color theme="10"/>
      <name val="Arial"/>
      <family val="2"/>
    </font>
    <font>
      <b/>
      <sz val="20"/>
      <color rgb="FFFF0000"/>
      <name val="Arial"/>
      <family val="2"/>
    </font>
    <font>
      <sz val="20"/>
      <name val="Arial"/>
      <family val="2"/>
    </font>
    <font>
      <sz val="14"/>
      <name val="Arial"/>
      <family val="2"/>
    </font>
    <font>
      <b/>
      <i/>
      <sz val="14"/>
      <name val="Arial"/>
      <family val="2"/>
    </font>
  </fonts>
  <fills count="10">
    <fill>
      <patternFill patternType="none"/>
    </fill>
    <fill>
      <patternFill patternType="gray125"/>
    </fill>
    <fill>
      <patternFill patternType="solid">
        <fgColor indexed="12"/>
        <bgColor indexed="12"/>
      </patternFill>
    </fill>
    <fill>
      <patternFill patternType="solid">
        <fgColor indexed="8"/>
        <bgColor indexed="15"/>
      </patternFill>
    </fill>
    <fill>
      <patternFill patternType="solid">
        <fgColor indexed="14"/>
        <bgColor indexed="9"/>
      </patternFill>
    </fill>
    <fill>
      <patternFill patternType="solid">
        <fgColor indexed="8"/>
        <bgColor indexed="8"/>
      </patternFill>
    </fill>
    <fill>
      <patternFill patternType="solid">
        <fgColor indexed="9"/>
        <bgColor indexed="9"/>
      </patternFill>
    </fill>
    <fill>
      <patternFill patternType="solid">
        <fgColor theme="3" tint="0.79998168889431442"/>
        <bgColor indexed="15"/>
      </patternFill>
    </fill>
    <fill>
      <patternFill patternType="solid">
        <fgColor theme="3" tint="0.79998168889431442"/>
        <bgColor indexed="64"/>
      </patternFill>
    </fill>
    <fill>
      <patternFill patternType="solid">
        <fgColor theme="1" tint="0.499984740745262"/>
        <bgColor indexed="64"/>
      </patternFill>
    </fill>
  </fills>
  <borders count="20">
    <border>
      <left/>
      <right/>
      <top/>
      <bottom/>
      <diagonal/>
    </border>
    <border>
      <left style="thin">
        <color indexed="10"/>
      </left>
      <right style="thin">
        <color indexed="10"/>
      </right>
      <top style="thin">
        <color indexed="10"/>
      </top>
      <bottom style="thin">
        <color indexed="10"/>
      </bottom>
      <diagonal/>
    </border>
    <border>
      <left/>
      <right/>
      <top style="thick">
        <color indexed="10"/>
      </top>
      <bottom/>
      <diagonal/>
    </border>
    <border>
      <left/>
      <right/>
      <top style="thin">
        <color indexed="10"/>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top/>
      <bottom style="medium">
        <color indexed="64"/>
      </bottom>
      <diagonal/>
    </border>
    <border>
      <left style="thin">
        <color indexed="10"/>
      </left>
      <right style="thin">
        <color indexed="10"/>
      </right>
      <top style="thin">
        <color indexed="10"/>
      </top>
      <bottom style="double">
        <color indexed="64"/>
      </bottom>
      <diagonal/>
    </border>
    <border>
      <left style="thin">
        <color indexed="10"/>
      </left>
      <right/>
      <top style="thin">
        <color indexed="10"/>
      </top>
      <bottom style="thin">
        <color indexed="10"/>
      </bottom>
      <diagonal/>
    </border>
    <border>
      <left/>
      <right style="thin">
        <color indexed="10"/>
      </right>
      <top style="thin">
        <color indexed="10"/>
      </top>
      <bottom style="thin">
        <color indexed="10"/>
      </bottom>
      <diagonal/>
    </border>
    <border>
      <left/>
      <right style="thin">
        <color indexed="10"/>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44" fontId="4" fillId="0" borderId="0" applyFont="0" applyFill="0" applyBorder="0" applyAlignment="0" applyProtection="0"/>
    <xf numFmtId="0" fontId="16" fillId="0" borderId="0" applyNumberFormat="0" applyFill="0" applyBorder="0" applyAlignment="0" applyProtection="0"/>
  </cellStyleXfs>
  <cellXfs count="131">
    <xf numFmtId="0" fontId="0" fillId="0" borderId="0" xfId="0" applyAlignment="1">
      <alignment vertical="top"/>
    </xf>
    <xf numFmtId="164" fontId="2" fillId="2" borderId="1" xfId="0" applyNumberFormat="1" applyFont="1" applyFill="1" applyBorder="1" applyAlignment="1">
      <alignment vertical="top"/>
    </xf>
    <xf numFmtId="0" fontId="2" fillId="0" borderId="0" xfId="0" applyFont="1" applyAlignment="1">
      <alignment vertical="top"/>
    </xf>
    <xf numFmtId="164" fontId="2" fillId="2" borderId="0" xfId="0" applyNumberFormat="1" applyFont="1" applyFill="1" applyAlignment="1">
      <alignment vertical="top"/>
    </xf>
    <xf numFmtId="0" fontId="2" fillId="2" borderId="1" xfId="0" applyFont="1" applyFill="1" applyBorder="1" applyAlignment="1">
      <alignment vertical="top"/>
    </xf>
    <xf numFmtId="166" fontId="2" fillId="2" borderId="1" xfId="0" applyNumberFormat="1" applyFont="1" applyFill="1" applyBorder="1" applyAlignment="1">
      <alignment vertical="top"/>
    </xf>
    <xf numFmtId="0" fontId="2" fillId="2" borderId="0" xfId="0" applyFont="1" applyFill="1" applyAlignment="1">
      <alignment vertical="top"/>
    </xf>
    <xf numFmtId="0" fontId="3" fillId="0" borderId="0" xfId="0" applyFont="1" applyAlignment="1">
      <alignment vertical="top" wrapText="1"/>
    </xf>
    <xf numFmtId="0" fontId="5" fillId="0" borderId="0" xfId="0" applyFont="1" applyAlignment="1">
      <alignment vertical="top" wrapText="1"/>
    </xf>
    <xf numFmtId="0" fontId="5" fillId="0" borderId="0" xfId="0" applyFont="1" applyAlignment="1">
      <alignment vertical="top"/>
    </xf>
    <xf numFmtId="0" fontId="6" fillId="0" borderId="0" xfId="0" applyFont="1" applyAlignment="1">
      <alignment vertical="top"/>
    </xf>
    <xf numFmtId="17" fontId="9" fillId="0" borderId="0" xfId="0" applyNumberFormat="1" applyFont="1" applyAlignment="1">
      <alignment vertical="top"/>
    </xf>
    <xf numFmtId="0" fontId="8" fillId="2" borderId="0" xfId="0" applyFont="1" applyFill="1" applyAlignment="1">
      <alignment vertical="top"/>
    </xf>
    <xf numFmtId="0" fontId="2" fillId="2" borderId="8" xfId="0" applyFont="1" applyFill="1" applyBorder="1" applyAlignment="1">
      <alignment vertical="top"/>
    </xf>
    <xf numFmtId="164" fontId="2" fillId="2" borderId="8" xfId="0" applyNumberFormat="1" applyFont="1" applyFill="1" applyBorder="1" applyAlignment="1">
      <alignment vertical="top"/>
    </xf>
    <xf numFmtId="0" fontId="7" fillId="2" borderId="0" xfId="0" applyFont="1" applyFill="1" applyAlignment="1">
      <alignment vertical="top"/>
    </xf>
    <xf numFmtId="0" fontId="7" fillId="2" borderId="1" xfId="0" applyFont="1" applyFill="1" applyBorder="1" applyAlignment="1">
      <alignment horizontal="center" vertical="center"/>
    </xf>
    <xf numFmtId="0" fontId="11" fillId="0" borderId="0" xfId="0" applyFont="1" applyAlignment="1">
      <alignment vertical="top" wrapText="1"/>
    </xf>
    <xf numFmtId="0" fontId="12" fillId="8" borderId="0" xfId="0" applyFont="1" applyFill="1" applyAlignment="1" applyProtection="1">
      <alignment vertical="top" wrapText="1"/>
      <protection locked="0"/>
    </xf>
    <xf numFmtId="0" fontId="13" fillId="4" borderId="0" xfId="0" applyFont="1" applyFill="1" applyAlignment="1" applyProtection="1">
      <alignment vertical="top"/>
      <protection locked="0"/>
    </xf>
    <xf numFmtId="0" fontId="6" fillId="0" borderId="0" xfId="0" applyFont="1" applyAlignment="1" applyProtection="1">
      <alignment vertical="top"/>
      <protection locked="0"/>
    </xf>
    <xf numFmtId="0" fontId="6" fillId="0" borderId="0" xfId="0" applyFont="1" applyAlignment="1">
      <alignment vertical="top" wrapText="1"/>
    </xf>
    <xf numFmtId="0" fontId="13" fillId="0" borderId="0" xfId="0" applyFont="1" applyAlignment="1">
      <alignment horizontal="center" vertical="top"/>
    </xf>
    <xf numFmtId="0" fontId="13" fillId="0" borderId="14" xfId="0" applyFont="1" applyBorder="1" applyAlignment="1">
      <alignment vertical="top"/>
    </xf>
    <xf numFmtId="0" fontId="6" fillId="0" borderId="15" xfId="0" applyFont="1" applyBorder="1" applyAlignment="1">
      <alignment vertical="top"/>
    </xf>
    <xf numFmtId="0" fontId="13" fillId="0" borderId="0" xfId="0" applyFont="1" applyAlignment="1">
      <alignment vertical="top"/>
    </xf>
    <xf numFmtId="0" fontId="10" fillId="0" borderId="0" xfId="0" applyFont="1" applyAlignment="1">
      <alignment vertical="top"/>
    </xf>
    <xf numFmtId="0" fontId="6" fillId="0" borderId="0" xfId="0" applyFont="1" applyAlignment="1">
      <alignment horizontal="right" vertical="top"/>
    </xf>
    <xf numFmtId="4" fontId="6" fillId="5" borderId="6" xfId="0" applyNumberFormat="1" applyFont="1" applyFill="1" applyBorder="1" applyAlignment="1">
      <alignment horizontal="left" vertical="top"/>
    </xf>
    <xf numFmtId="44" fontId="13" fillId="4" borderId="0" xfId="1" applyFont="1" applyFill="1" applyAlignment="1" applyProtection="1">
      <alignment horizontal="left" vertical="top"/>
      <protection locked="0"/>
    </xf>
    <xf numFmtId="44" fontId="13" fillId="4" borderId="3" xfId="1" applyFont="1" applyFill="1" applyBorder="1" applyAlignment="1" applyProtection="1">
      <alignment horizontal="left" vertical="top"/>
      <protection locked="0"/>
    </xf>
    <xf numFmtId="4" fontId="13" fillId="0" borderId="0" xfId="0" applyNumberFormat="1" applyFont="1" applyAlignment="1">
      <alignment horizontal="left" vertical="top"/>
    </xf>
    <xf numFmtId="4" fontId="13" fillId="4" borderId="0" xfId="0" applyNumberFormat="1" applyFont="1" applyFill="1" applyAlignment="1" applyProtection="1">
      <alignment horizontal="left" vertical="top"/>
      <protection locked="0"/>
    </xf>
    <xf numFmtId="4" fontId="13" fillId="0" borderId="3" xfId="0" applyNumberFormat="1" applyFont="1" applyBorder="1" applyAlignment="1">
      <alignment horizontal="left" vertical="top"/>
    </xf>
    <xf numFmtId="44" fontId="13" fillId="6" borderId="3" xfId="1" applyFont="1" applyFill="1" applyBorder="1" applyAlignment="1">
      <alignment horizontal="left" vertical="top"/>
    </xf>
    <xf numFmtId="0" fontId="6" fillId="0" borderId="2" xfId="0" applyFont="1" applyBorder="1" applyAlignment="1">
      <alignment vertical="top"/>
    </xf>
    <xf numFmtId="44" fontId="13" fillId="6" borderId="0" xfId="1" applyFont="1" applyFill="1" applyAlignment="1">
      <alignment horizontal="left" vertical="top"/>
    </xf>
    <xf numFmtId="4" fontId="6" fillId="3" borderId="0" xfId="0" applyNumberFormat="1" applyFont="1" applyFill="1" applyAlignment="1">
      <alignment horizontal="left" vertical="top"/>
    </xf>
    <xf numFmtId="0" fontId="6" fillId="0" borderId="0" xfId="0" applyFont="1" applyAlignment="1">
      <alignment horizontal="center" vertical="top"/>
    </xf>
    <xf numFmtId="0" fontId="13" fillId="4" borderId="1" xfId="0" applyFont="1" applyFill="1" applyBorder="1" applyAlignment="1" applyProtection="1">
      <alignment vertical="top"/>
      <protection locked="0"/>
    </xf>
    <xf numFmtId="2" fontId="13" fillId="4" borderId="1" xfId="0" applyNumberFormat="1" applyFont="1" applyFill="1" applyBorder="1" applyAlignment="1" applyProtection="1">
      <alignment vertical="top"/>
      <protection locked="0"/>
    </xf>
    <xf numFmtId="44" fontId="13" fillId="6" borderId="7" xfId="1" applyFont="1" applyFill="1" applyBorder="1" applyAlignment="1">
      <alignment horizontal="left" vertical="top"/>
    </xf>
    <xf numFmtId="0" fontId="6" fillId="0" borderId="0" xfId="0" applyFont="1" applyAlignment="1">
      <alignment horizontal="center" vertical="top" wrapText="1"/>
    </xf>
    <xf numFmtId="4" fontId="6" fillId="5" borderId="0" xfId="0" applyNumberFormat="1" applyFont="1" applyFill="1" applyAlignment="1">
      <alignment horizontal="left" vertical="top"/>
    </xf>
    <xf numFmtId="3" fontId="13" fillId="4" borderId="4" xfId="0" applyNumberFormat="1" applyFont="1" applyFill="1" applyBorder="1" applyAlignment="1" applyProtection="1">
      <alignment vertical="top"/>
      <protection locked="0"/>
    </xf>
    <xf numFmtId="44" fontId="13" fillId="6" borderId="4" xfId="1" applyFont="1" applyFill="1" applyBorder="1" applyAlignment="1">
      <alignment horizontal="left" vertical="top"/>
    </xf>
    <xf numFmtId="4" fontId="6" fillId="7" borderId="6" xfId="0" applyNumberFormat="1" applyFont="1" applyFill="1" applyBorder="1" applyAlignment="1" applyProtection="1">
      <alignment horizontal="left" vertical="top"/>
      <protection locked="0"/>
    </xf>
    <xf numFmtId="4" fontId="6" fillId="7" borderId="12" xfId="0" applyNumberFormat="1" applyFont="1" applyFill="1" applyBorder="1" applyAlignment="1" applyProtection="1">
      <alignment horizontal="left" vertical="top"/>
      <protection locked="0"/>
    </xf>
    <xf numFmtId="44" fontId="13" fillId="6" borderId="13" xfId="1" applyFont="1" applyFill="1" applyBorder="1" applyAlignment="1">
      <alignment horizontal="left" vertical="top"/>
    </xf>
    <xf numFmtId="3" fontId="6" fillId="3" borderId="0" xfId="0" applyNumberFormat="1" applyFont="1" applyFill="1" applyAlignment="1">
      <alignment vertical="top"/>
    </xf>
    <xf numFmtId="0" fontId="6" fillId="3" borderId="0" xfId="0" applyFont="1" applyFill="1" applyAlignment="1">
      <alignment horizontal="right" vertical="top"/>
    </xf>
    <xf numFmtId="3" fontId="6" fillId="0" borderId="0" xfId="0" applyNumberFormat="1" applyFont="1" applyAlignment="1">
      <alignment vertical="top"/>
    </xf>
    <xf numFmtId="165" fontId="6" fillId="0" borderId="0" xfId="0" applyNumberFormat="1" applyFont="1" applyAlignment="1">
      <alignment vertical="top"/>
    </xf>
    <xf numFmtId="4" fontId="13" fillId="4" borderId="0" xfId="0" applyNumberFormat="1" applyFont="1" applyFill="1" applyAlignment="1" applyProtection="1">
      <alignment vertical="top"/>
      <protection locked="0"/>
    </xf>
    <xf numFmtId="4" fontId="13" fillId="0" borderId="0" xfId="0" applyNumberFormat="1" applyFont="1" applyAlignment="1">
      <alignment vertical="top"/>
    </xf>
    <xf numFmtId="167" fontId="13" fillId="4" borderId="0" xfId="1" applyNumberFormat="1" applyFont="1" applyFill="1" applyAlignment="1" applyProtection="1">
      <alignment horizontal="left" vertical="top"/>
      <protection locked="0"/>
    </xf>
    <xf numFmtId="4" fontId="13" fillId="4" borderId="3" xfId="0" applyNumberFormat="1" applyFont="1" applyFill="1" applyBorder="1" applyAlignment="1" applyProtection="1">
      <alignment vertical="top"/>
      <protection locked="0"/>
    </xf>
    <xf numFmtId="166" fontId="6" fillId="3" borderId="0" xfId="0" applyNumberFormat="1" applyFont="1" applyFill="1" applyAlignment="1">
      <alignment vertical="top"/>
    </xf>
    <xf numFmtId="2" fontId="13" fillId="4" borderId="1" xfId="0" applyNumberFormat="1" applyFont="1" applyFill="1" applyBorder="1" applyAlignment="1" applyProtection="1">
      <alignment horizontal="left" vertical="top"/>
      <protection locked="0"/>
    </xf>
    <xf numFmtId="44" fontId="13" fillId="4" borderId="7" xfId="1" applyFont="1" applyFill="1" applyBorder="1" applyAlignment="1" applyProtection="1">
      <alignment horizontal="left" vertical="top"/>
      <protection locked="0"/>
    </xf>
    <xf numFmtId="0" fontId="8" fillId="0" borderId="6" xfId="0" applyFont="1" applyBorder="1" applyAlignment="1">
      <alignment horizontal="left" vertical="top"/>
    </xf>
    <xf numFmtId="0" fontId="8" fillId="0" borderId="12" xfId="0" applyFont="1" applyBorder="1" applyAlignment="1">
      <alignment horizontal="left" vertical="top"/>
    </xf>
    <xf numFmtId="0" fontId="6" fillId="9" borderId="0" xfId="0" applyFont="1" applyFill="1" applyAlignment="1">
      <alignment vertical="top"/>
    </xf>
    <xf numFmtId="0" fontId="10" fillId="0" borderId="6" xfId="0" applyFont="1" applyBorder="1" applyAlignment="1">
      <alignment vertical="top" wrapText="1"/>
    </xf>
    <xf numFmtId="0" fontId="0" fillId="0" borderId="19" xfId="0" applyBorder="1" applyAlignment="1">
      <alignment vertical="top"/>
    </xf>
    <xf numFmtId="44" fontId="13" fillId="4" borderId="4" xfId="1" applyFont="1" applyFill="1" applyBorder="1" applyAlignment="1" applyProtection="1">
      <alignment horizontal="center" vertical="center"/>
      <protection locked="0"/>
    </xf>
    <xf numFmtId="0" fontId="6" fillId="0" borderId="0" xfId="0" applyFont="1" applyAlignment="1">
      <alignment horizontal="left" vertical="top" indent="2"/>
    </xf>
    <xf numFmtId="44" fontId="13" fillId="0" borderId="3" xfId="1" applyFont="1" applyFill="1" applyBorder="1" applyAlignment="1" applyProtection="1">
      <alignment horizontal="left" vertical="top"/>
    </xf>
    <xf numFmtId="0" fontId="8" fillId="0" borderId="0" xfId="0" applyFont="1"/>
    <xf numFmtId="0" fontId="6" fillId="0" borderId="4" xfId="0" applyFont="1" applyBorder="1" applyAlignment="1">
      <alignment horizontal="center" vertical="center" textRotation="90"/>
    </xf>
    <xf numFmtId="0" fontId="6" fillId="0" borderId="4" xfId="0" applyFont="1" applyBorder="1" applyAlignment="1">
      <alignment horizontal="center" vertical="center" textRotation="90" wrapText="1"/>
    </xf>
    <xf numFmtId="0" fontId="14" fillId="0" borderId="0" xfId="0" applyFont="1" applyAlignment="1">
      <alignment vertical="top"/>
    </xf>
    <xf numFmtId="44" fontId="13" fillId="0" borderId="0" xfId="1" applyFont="1" applyFill="1" applyAlignment="1">
      <alignment horizontal="left" vertical="top"/>
    </xf>
    <xf numFmtId="44" fontId="0" fillId="0" borderId="0" xfId="1" applyFont="1" applyAlignment="1" applyProtection="1">
      <alignment vertical="top"/>
    </xf>
    <xf numFmtId="0" fontId="19" fillId="0" borderId="0" xfId="0" applyFont="1" applyAlignment="1" applyProtection="1">
      <alignment vertical="top"/>
      <protection locked="0"/>
    </xf>
    <xf numFmtId="0" fontId="6" fillId="0" borderId="0" xfId="0" applyFont="1" applyAlignment="1">
      <alignment horizontal="left" vertical="top" wrapText="1" indent="2"/>
    </xf>
    <xf numFmtId="0" fontId="9" fillId="0" borderId="0" xfId="0" applyFont="1" applyAlignment="1">
      <alignment horizontal="center" vertical="top"/>
    </xf>
    <xf numFmtId="0" fontId="20" fillId="0" borderId="0" xfId="0" applyFont="1" applyAlignment="1">
      <alignment horizontal="left" vertical="top" wrapText="1"/>
    </xf>
    <xf numFmtId="0" fontId="1" fillId="0" borderId="0" xfId="0" applyFont="1" applyAlignment="1">
      <alignment horizontal="center" vertical="top"/>
    </xf>
    <xf numFmtId="0" fontId="6" fillId="0" borderId="0" xfId="0" applyFont="1" applyAlignment="1">
      <alignment horizontal="left" vertical="top"/>
    </xf>
    <xf numFmtId="18" fontId="13" fillId="4" borderId="0" xfId="0" applyNumberFormat="1" applyFont="1" applyFill="1" applyAlignment="1" applyProtection="1">
      <alignment horizontal="center" vertical="top"/>
      <protection locked="0"/>
    </xf>
    <xf numFmtId="0" fontId="13" fillId="4" borderId="0" xfId="0" applyFont="1" applyFill="1" applyAlignment="1" applyProtection="1">
      <alignment horizontal="center" vertical="top"/>
      <protection locked="0"/>
    </xf>
    <xf numFmtId="0" fontId="13" fillId="4" borderId="0" xfId="0" applyFont="1" applyFill="1" applyAlignment="1" applyProtection="1">
      <alignment vertical="top"/>
      <protection locked="0"/>
    </xf>
    <xf numFmtId="0" fontId="6" fillId="0" borderId="0" xfId="0" applyFont="1" applyAlignment="1" applyProtection="1">
      <alignment vertical="top"/>
      <protection locked="0"/>
    </xf>
    <xf numFmtId="0" fontId="6" fillId="0" borderId="0" xfId="0" applyFont="1" applyAlignment="1">
      <alignment horizontal="left" vertical="top" wrapText="1"/>
    </xf>
    <xf numFmtId="0" fontId="13" fillId="4" borderId="0" xfId="0" applyFont="1" applyFill="1" applyAlignment="1" applyProtection="1">
      <alignment horizontal="left" vertical="top" wrapText="1"/>
      <protection locked="0"/>
    </xf>
    <xf numFmtId="0" fontId="10" fillId="0" borderId="0" xfId="0" applyFont="1" applyAlignment="1">
      <alignment horizontal="left" vertical="top" wrapText="1"/>
    </xf>
    <xf numFmtId="0" fontId="2" fillId="2" borderId="9" xfId="0" applyFont="1" applyFill="1" applyBorder="1" applyAlignment="1">
      <alignment horizontal="center" vertical="top"/>
    </xf>
    <xf numFmtId="0" fontId="2" fillId="2" borderId="10" xfId="0" applyFont="1" applyFill="1" applyBorder="1" applyAlignment="1">
      <alignment horizontal="center" vertical="top"/>
    </xf>
    <xf numFmtId="0" fontId="3" fillId="0" borderId="0" xfId="0" applyFont="1" applyAlignment="1">
      <alignment horizontal="center" vertical="top" wrapText="1"/>
    </xf>
    <xf numFmtId="0" fontId="6" fillId="0" borderId="0" xfId="0" applyFont="1" applyAlignment="1">
      <alignment vertical="top"/>
    </xf>
    <xf numFmtId="0" fontId="14" fillId="0" borderId="0" xfId="0" applyFont="1" applyAlignment="1">
      <alignment horizontal="left" vertical="center" wrapText="1"/>
    </xf>
    <xf numFmtId="0" fontId="6" fillId="0" borderId="11" xfId="0" applyFont="1" applyBorder="1" applyAlignment="1">
      <alignment horizontal="left" vertical="top"/>
    </xf>
    <xf numFmtId="165" fontId="6" fillId="0" borderId="0" xfId="0" applyNumberFormat="1" applyFont="1" applyAlignment="1">
      <alignment horizontal="right" vertical="top"/>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0" xfId="0" applyFont="1" applyAlignment="1">
      <alignment horizontal="center" vertical="center" wrapText="1"/>
    </xf>
    <xf numFmtId="0" fontId="15" fillId="0" borderId="1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3" xfId="0" applyFont="1" applyBorder="1" applyAlignment="1">
      <alignment horizontal="center" vertical="center" wrapText="1"/>
    </xf>
    <xf numFmtId="0" fontId="13" fillId="0" borderId="17" xfId="0" applyFont="1" applyBorder="1" applyAlignment="1">
      <alignment horizontal="center" vertical="top"/>
    </xf>
    <xf numFmtId="0" fontId="13" fillId="0" borderId="18" xfId="0" applyFont="1" applyBorder="1" applyAlignment="1">
      <alignment horizontal="center" vertical="top"/>
    </xf>
    <xf numFmtId="0" fontId="14" fillId="0" borderId="0" xfId="0" applyFont="1" applyAlignment="1">
      <alignment horizontal="left" vertical="top" wrapText="1"/>
    </xf>
    <xf numFmtId="0" fontId="7" fillId="2" borderId="9" xfId="0" applyFont="1" applyFill="1" applyBorder="1" applyAlignment="1">
      <alignment horizontal="center" vertical="top"/>
    </xf>
    <xf numFmtId="0" fontId="7" fillId="2" borderId="10" xfId="0" applyFont="1" applyFill="1" applyBorder="1" applyAlignment="1">
      <alignment horizontal="center" vertical="top"/>
    </xf>
    <xf numFmtId="0" fontId="7" fillId="2" borderId="9" xfId="0" applyFont="1" applyFill="1" applyBorder="1" applyAlignment="1">
      <alignment horizontal="left" vertical="top"/>
    </xf>
    <xf numFmtId="0" fontId="7" fillId="2" borderId="10" xfId="0" applyFont="1" applyFill="1" applyBorder="1" applyAlignment="1">
      <alignment horizontal="left" vertical="top"/>
    </xf>
    <xf numFmtId="0" fontId="16" fillId="4" borderId="0" xfId="2" applyFill="1" applyAlignment="1" applyProtection="1">
      <alignment horizontal="left" vertical="top"/>
      <protection locked="0"/>
    </xf>
    <xf numFmtId="0" fontId="6" fillId="4" borderId="0" xfId="0" applyFont="1" applyFill="1" applyAlignment="1" applyProtection="1">
      <alignment horizontal="left" vertical="top"/>
      <protection locked="0"/>
    </xf>
    <xf numFmtId="44" fontId="13" fillId="4" borderId="3" xfId="1" applyFont="1" applyFill="1" applyBorder="1" applyAlignment="1" applyProtection="1">
      <alignment horizontal="center" vertical="top" wrapText="1"/>
      <protection locked="0"/>
    </xf>
    <xf numFmtId="0" fontId="13" fillId="0" borderId="0" xfId="0" applyFont="1" applyAlignment="1">
      <alignment horizontal="left" vertical="top" wrapText="1"/>
    </xf>
    <xf numFmtId="0" fontId="17" fillId="0" borderId="17" xfId="2"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3" xfId="0" applyFont="1" applyBorder="1" applyAlignment="1">
      <alignment horizontal="center" vertical="center" wrapText="1"/>
    </xf>
    <xf numFmtId="0" fontId="20" fillId="0" borderId="14" xfId="0" applyFont="1" applyBorder="1" applyAlignment="1">
      <alignment horizontal="left" vertical="top" wrapText="1"/>
    </xf>
    <xf numFmtId="0" fontId="20" fillId="0" borderId="15" xfId="0" applyFont="1" applyBorder="1" applyAlignment="1">
      <alignment horizontal="left" vertical="top" wrapText="1"/>
    </xf>
    <xf numFmtId="0" fontId="20" fillId="0" borderId="16" xfId="0" applyFont="1" applyBorder="1" applyAlignment="1">
      <alignment horizontal="left" vertical="top" wrapText="1"/>
    </xf>
    <xf numFmtId="0" fontId="20" fillId="0" borderId="19" xfId="0" applyFont="1" applyBorder="1" applyAlignment="1">
      <alignment horizontal="left" vertical="top" wrapText="1"/>
    </xf>
    <xf numFmtId="0" fontId="20" fillId="0" borderId="6" xfId="0" applyFont="1" applyBorder="1" applyAlignment="1">
      <alignment horizontal="left" vertical="top" wrapText="1"/>
    </xf>
    <xf numFmtId="0" fontId="20" fillId="0" borderId="13" xfId="0" applyFont="1" applyBorder="1" applyAlignment="1">
      <alignment horizontal="left" vertical="top" wrapText="1"/>
    </xf>
    <xf numFmtId="0" fontId="9" fillId="0" borderId="15" xfId="0" applyFont="1" applyBorder="1" applyAlignment="1">
      <alignment horizontal="center" vertical="center"/>
    </xf>
    <xf numFmtId="0" fontId="9" fillId="0" borderId="0" xfId="0" applyFont="1" applyAlignment="1">
      <alignment horizontal="center" vertical="top"/>
    </xf>
    <xf numFmtId="0" fontId="3" fillId="0" borderId="0" xfId="0" applyFont="1" applyAlignment="1">
      <alignment vertical="top"/>
    </xf>
    <xf numFmtId="0" fontId="3" fillId="0" borderId="5" xfId="0" applyFont="1" applyBorder="1" applyAlignment="1">
      <alignment vertical="top"/>
    </xf>
    <xf numFmtId="0" fontId="13" fillId="4" borderId="1" xfId="0" applyFont="1" applyFill="1" applyBorder="1" applyAlignment="1" applyProtection="1">
      <alignment horizontal="center" vertical="top"/>
      <protection locked="0"/>
    </xf>
  </cellXfs>
  <cellStyles count="3">
    <cellStyle name="Currency" xfId="1" builtinId="4"/>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FFFF"/>
      <rgbColor rgb="00C0C0C0"/>
      <rgbColor rgb="00000000"/>
      <rgbColor rgb="00FFFFFF"/>
      <rgbColor rgb="00FFFF90"/>
      <rgbColor rgb="00909090"/>
      <rgbColor rgb="00BFDFFF"/>
      <rgbColor rgb="008080FF"/>
      <rgbColor rgb="00FF00FF"/>
      <rgbColor rgb="00FFFF00"/>
      <rgbColor rgb="00800080"/>
      <rgbColor rgb="00008000"/>
      <rgbColor rgb="00808000"/>
      <rgbColor rgb="00000080"/>
      <rgbColor rgb="00800000"/>
      <rgbColor rgb="00008080"/>
      <rgbColor rgb="00FFFFFF"/>
      <rgbColor rgb="00000050"/>
      <rgbColor rgb="00FFE0C0"/>
      <rgbColor rgb="00B0B0FF"/>
      <rgbColor rgb="00C890FF"/>
      <rgbColor rgb="00A040FF"/>
      <rgbColor rgb="006000C0"/>
      <rgbColor rgb="00005050"/>
      <rgbColor rgb="000080FF"/>
      <rgbColor rgb="00A0D0FF"/>
      <rgbColor rgb="00B0FFFF"/>
      <rgbColor rgb="0070FFFF"/>
      <rgbColor rgb="00005000"/>
      <rgbColor rgb="00B0FFB0"/>
      <rgbColor rgb="00FFFF90"/>
      <rgbColor rgb="00FFCC00"/>
      <rgbColor rgb="00500000"/>
      <rgbColor rgb="00FFB0B0"/>
      <rgbColor rgb="00FFB870"/>
      <rgbColor rgb="00FF8000"/>
      <rgbColor rgb="00FF6000"/>
      <rgbColor rgb="00500050"/>
      <rgbColor rgb="00FFB0FF"/>
      <rgbColor rgb="00FFA0D0"/>
      <rgbColor rgb="00FF80C0"/>
      <rgbColor rgb="00FF0080"/>
      <rgbColor rgb="00909090"/>
      <rgbColor rgb="00E0B090"/>
      <rgbColor rgb="00B07050"/>
      <rgbColor rgb="00FFFFFF"/>
      <rgbColor rgb="00FFFFFF"/>
      <rgbColor rgb="00FFFFFF"/>
      <rgbColor rgb="00804040"/>
      <rgbColor rgb="00200000"/>
      <rgbColor rgb="00400000"/>
      <rgbColor rgb="00600000"/>
      <rgbColor rgb="00800000"/>
      <rgbColor rgb="009F0000"/>
      <rgbColor rgb="00BF0000"/>
      <rgbColor rgb="00DF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209550</xdr:colOff>
      <xdr:row>0</xdr:row>
      <xdr:rowOff>63500</xdr:rowOff>
    </xdr:from>
    <xdr:ext cx="1168326" cy="582871"/>
    <xdr:pic>
      <xdr:nvPicPr>
        <xdr:cNvPr id="3" name="image1.png">
          <a:extLst>
            <a:ext uri="{FF2B5EF4-FFF2-40B4-BE49-F238E27FC236}">
              <a16:creationId xmlns:a16="http://schemas.microsoft.com/office/drawing/2014/main" id="{A344DBAA-BA49-41EC-B5E3-E49BC7140E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63500"/>
          <a:ext cx="1168326" cy="582871"/>
        </a:xfrm>
        <a:prstGeom prst="rect">
          <a:avLst/>
        </a:prstGeom>
      </xdr:spPr>
    </xdr:pic>
    <xdr:clientData/>
  </xdr:oneCellAnchor>
  <xdr:oneCellAnchor>
    <xdr:from>
      <xdr:col>2</xdr:col>
      <xdr:colOff>234315</xdr:colOff>
      <xdr:row>79</xdr:row>
      <xdr:rowOff>293370</xdr:rowOff>
    </xdr:from>
    <xdr:ext cx="1168326" cy="582871"/>
    <xdr:pic>
      <xdr:nvPicPr>
        <xdr:cNvPr id="4" name="image1.png">
          <a:extLst>
            <a:ext uri="{FF2B5EF4-FFF2-40B4-BE49-F238E27FC236}">
              <a16:creationId xmlns:a16="http://schemas.microsoft.com/office/drawing/2014/main" id="{1EE8161D-E52A-4A8D-8F13-026752DF07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6590" y="18057495"/>
          <a:ext cx="1168326" cy="582871"/>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aims-reclamations@une-s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9"/>
  <sheetViews>
    <sheetView tabSelected="1" zoomScaleNormal="100" workbookViewId="0">
      <selection activeCell="K2" sqref="K2"/>
    </sheetView>
  </sheetViews>
  <sheetFormatPr defaultColWidth="9.69140625" defaultRowHeight="15.5" x14ac:dyDescent="0.35"/>
  <cols>
    <col min="1" max="1" width="22.15234375" customWidth="1"/>
    <col min="2" max="2" width="14.07421875" customWidth="1"/>
    <col min="3" max="4" width="6.69140625" customWidth="1"/>
    <col min="5" max="5" width="10.4609375" customWidth="1"/>
    <col min="6" max="6" width="9.23046875" customWidth="1"/>
    <col min="7" max="7" width="12.4609375" customWidth="1"/>
    <col min="8" max="8" width="13.84375" customWidth="1"/>
    <col min="9" max="9" width="5.07421875" customWidth="1"/>
    <col min="10" max="10" width="3.69140625" customWidth="1"/>
    <col min="11" max="11" width="27.84375" customWidth="1"/>
    <col min="12" max="20" width="9.69140625" hidden="1" customWidth="1"/>
    <col min="21" max="21" width="0" hidden="1" customWidth="1"/>
  </cols>
  <sheetData>
    <row r="1" spans="1:20" ht="23.25" customHeight="1" x14ac:dyDescent="0.35">
      <c r="A1" s="78" t="str">
        <f>IF(K2="English", "Expense Claim - 2024","Formulaire de remboursement des dépenses - 2024")</f>
        <v>Formulaire de remboursement des dépenses - 2024</v>
      </c>
      <c r="B1" s="78"/>
      <c r="C1" s="78"/>
      <c r="D1" s="78"/>
      <c r="E1" s="78"/>
      <c r="F1" s="78"/>
      <c r="G1" s="78"/>
      <c r="H1" s="78"/>
      <c r="I1" s="7"/>
      <c r="K1" s="17" t="s">
        <v>28</v>
      </c>
      <c r="L1" s="8"/>
      <c r="M1" s="8" t="s">
        <v>5</v>
      </c>
      <c r="N1" s="8" t="s">
        <v>6</v>
      </c>
      <c r="O1" s="8" t="s">
        <v>12</v>
      </c>
      <c r="P1" s="8" t="s">
        <v>8</v>
      </c>
    </row>
    <row r="2" spans="1:20" ht="23" x14ac:dyDescent="0.35">
      <c r="A2" s="11"/>
      <c r="B2" s="78"/>
      <c r="C2" s="78"/>
      <c r="D2" s="78"/>
      <c r="E2" s="78"/>
      <c r="F2" s="78"/>
      <c r="I2" s="7"/>
      <c r="K2" s="18" t="s">
        <v>30</v>
      </c>
      <c r="L2" s="8" t="s">
        <v>13</v>
      </c>
      <c r="M2" s="7">
        <v>26</v>
      </c>
      <c r="N2" s="7">
        <v>26</v>
      </c>
      <c r="O2" s="128">
        <v>30</v>
      </c>
      <c r="P2" s="128">
        <v>32</v>
      </c>
      <c r="R2" s="10" t="s">
        <v>31</v>
      </c>
      <c r="T2" s="10" t="s">
        <v>31</v>
      </c>
    </row>
    <row r="3" spans="1:20" x14ac:dyDescent="0.35">
      <c r="A3" s="2"/>
      <c r="B3" s="2"/>
      <c r="C3" s="2"/>
      <c r="D3" s="2"/>
      <c r="E3" s="2"/>
      <c r="F3" s="2"/>
      <c r="G3" s="2"/>
      <c r="H3" s="2"/>
      <c r="K3" s="7"/>
      <c r="L3" s="8" t="s">
        <v>14</v>
      </c>
      <c r="M3" s="7">
        <v>26</v>
      </c>
      <c r="N3" s="7">
        <v>26</v>
      </c>
      <c r="O3" s="128">
        <v>36</v>
      </c>
      <c r="P3" s="128">
        <v>38</v>
      </c>
      <c r="R3" s="9" t="s">
        <v>17</v>
      </c>
      <c r="S3" s="9" t="s">
        <v>5</v>
      </c>
      <c r="T3" s="128">
        <v>58.5</v>
      </c>
    </row>
    <row r="4" spans="1:20" x14ac:dyDescent="0.35">
      <c r="A4" s="10" t="str">
        <f>IF(K2="English","Name:","Nom:")</f>
        <v>Nom:</v>
      </c>
      <c r="B4" s="82"/>
      <c r="C4" s="83"/>
      <c r="D4" s="83"/>
      <c r="E4" s="83"/>
      <c r="G4" s="10" t="str">
        <f>IF($K$2="English","PSAC ID:","ID. AFPC:")</f>
        <v>ID. AFPC:</v>
      </c>
      <c r="H4" s="19"/>
      <c r="L4" s="8" t="s">
        <v>15</v>
      </c>
      <c r="M4" s="128">
        <v>62</v>
      </c>
      <c r="N4" s="128">
        <v>67</v>
      </c>
      <c r="O4" s="128">
        <v>74</v>
      </c>
      <c r="P4" s="128">
        <v>99</v>
      </c>
      <c r="R4" s="9" t="s">
        <v>18</v>
      </c>
      <c r="S4" s="9" t="s">
        <v>5</v>
      </c>
      <c r="T4" s="128">
        <v>63</v>
      </c>
    </row>
    <row r="5" spans="1:20" ht="16.25" customHeight="1" thickBot="1" x14ac:dyDescent="0.4">
      <c r="A5" s="10" t="str">
        <f>IF(K2="English","Address:","Adresse:")</f>
        <v>Adresse:</v>
      </c>
      <c r="B5" s="85"/>
      <c r="C5" s="85"/>
      <c r="D5" s="85"/>
      <c r="E5" s="10" t="str">
        <f>IF(K2="English","Province:","Province:")</f>
        <v>Province:</v>
      </c>
      <c r="F5" s="19" t="s">
        <v>31</v>
      </c>
      <c r="G5" s="10" t="str">
        <f>IF($K$2="English","Local:","Locale:")</f>
        <v>Locale:</v>
      </c>
      <c r="H5" s="19"/>
      <c r="L5" s="8" t="s">
        <v>16</v>
      </c>
      <c r="M5" s="129">
        <v>19</v>
      </c>
      <c r="N5" s="129">
        <v>19</v>
      </c>
      <c r="O5" s="129">
        <v>19</v>
      </c>
      <c r="P5" s="129">
        <v>19</v>
      </c>
      <c r="R5" s="9" t="s">
        <v>19</v>
      </c>
      <c r="S5" s="9" t="s">
        <v>5</v>
      </c>
      <c r="T5" s="128">
        <v>61</v>
      </c>
    </row>
    <row r="6" spans="1:20" ht="16" thickTop="1" x14ac:dyDescent="0.35">
      <c r="A6" s="10" t="str">
        <f>IF(K2="English","City:","Ville:")</f>
        <v>Ville:</v>
      </c>
      <c r="B6" s="19"/>
      <c r="C6" s="79" t="str">
        <f>IF($K$2="English","Postal Code:","Code Postal:")</f>
        <v>Code Postal:</v>
      </c>
      <c r="D6" s="79"/>
      <c r="E6" s="19"/>
      <c r="F6" s="10"/>
      <c r="G6" s="10"/>
      <c r="H6" s="10"/>
      <c r="L6" s="8" t="s">
        <v>3</v>
      </c>
      <c r="M6" s="9">
        <f>SUM(M2:M5)</f>
        <v>133</v>
      </c>
      <c r="N6" s="9">
        <f t="shared" ref="N6:P6" si="0">SUM(N2:N5)</f>
        <v>138</v>
      </c>
      <c r="O6" s="9">
        <f t="shared" si="0"/>
        <v>159</v>
      </c>
      <c r="P6" s="9">
        <f t="shared" si="0"/>
        <v>188</v>
      </c>
      <c r="R6" s="9" t="s">
        <v>20</v>
      </c>
      <c r="S6" s="9" t="s">
        <v>5</v>
      </c>
      <c r="T6" s="128">
        <v>64</v>
      </c>
    </row>
    <row r="7" spans="1:20" x14ac:dyDescent="0.35">
      <c r="A7" s="10" t="str">
        <f>IF(K2="English","Email address:","Adresse électronique:")</f>
        <v>Adresse électronique:</v>
      </c>
      <c r="B7" s="107"/>
      <c r="C7" s="108"/>
      <c r="D7" s="108"/>
      <c r="E7" s="108"/>
      <c r="F7" s="10"/>
      <c r="G7" s="10"/>
      <c r="H7" s="10"/>
      <c r="L7" s="8"/>
      <c r="M7" s="9"/>
      <c r="N7" s="9"/>
      <c r="O7" s="9"/>
      <c r="P7" s="9"/>
      <c r="R7" s="9" t="s">
        <v>21</v>
      </c>
      <c r="S7" s="9" t="s">
        <v>5</v>
      </c>
      <c r="T7" s="128">
        <v>65.5</v>
      </c>
    </row>
    <row r="8" spans="1:20" ht="33" customHeight="1" x14ac:dyDescent="0.35">
      <c r="A8" s="84" t="str">
        <f>IF(K2="English","Place of Travel/Meeting including address:","Lieu du déplacement/réunion incluant l'adresse:")</f>
        <v>Lieu du déplacement/réunion incluant l'adresse:</v>
      </c>
      <c r="B8" s="84"/>
      <c r="C8" s="82"/>
      <c r="D8" s="82"/>
      <c r="E8" s="83"/>
      <c r="F8" s="83"/>
      <c r="G8" s="83"/>
      <c r="H8" s="83"/>
      <c r="L8" s="9" t="s">
        <v>29</v>
      </c>
      <c r="M8" s="9"/>
      <c r="N8" s="9"/>
      <c r="O8" s="9"/>
      <c r="P8" s="9"/>
      <c r="R8" s="9" t="s">
        <v>7</v>
      </c>
      <c r="S8" s="9" t="s">
        <v>7</v>
      </c>
      <c r="T8" s="128">
        <v>75.5</v>
      </c>
    </row>
    <row r="9" spans="1:20" x14ac:dyDescent="0.35">
      <c r="A9" s="10" t="str">
        <f>IF(K2="English","Purpose of Travel/Meeting:","But du déplacement/réunion:")</f>
        <v>But du déplacement/réunion:</v>
      </c>
      <c r="B9" s="10"/>
      <c r="C9" s="82"/>
      <c r="D9" s="82"/>
      <c r="E9" s="83"/>
      <c r="F9" s="83"/>
      <c r="G9" s="83"/>
      <c r="H9" s="83"/>
      <c r="L9" s="9" t="s">
        <v>30</v>
      </c>
      <c r="M9" s="9"/>
      <c r="N9" s="9"/>
      <c r="O9" s="9"/>
      <c r="P9" s="9"/>
      <c r="R9" s="9" t="s">
        <v>22</v>
      </c>
      <c r="S9" s="9" t="s">
        <v>5</v>
      </c>
      <c r="T9" s="128">
        <v>64.5</v>
      </c>
    </row>
    <row r="10" spans="1:20" x14ac:dyDescent="0.35">
      <c r="A10" s="10" t="str">
        <f>IF(K2="English","Date of Travel/Meeting:","Date du déplacement/Réunion:")</f>
        <v>Date du déplacement/Réunion:</v>
      </c>
      <c r="B10" s="10"/>
      <c r="C10" s="82"/>
      <c r="D10" s="82"/>
      <c r="E10" s="83"/>
      <c r="F10" s="83"/>
      <c r="G10" s="83"/>
      <c r="H10" s="83"/>
      <c r="L10" s="9"/>
      <c r="M10" s="9"/>
      <c r="N10" s="9"/>
      <c r="O10" s="9"/>
      <c r="P10" s="9"/>
      <c r="R10" s="9" t="s">
        <v>23</v>
      </c>
      <c r="S10" s="9" t="s">
        <v>8</v>
      </c>
      <c r="T10" s="128">
        <v>73</v>
      </c>
    </row>
    <row r="11" spans="1:20" x14ac:dyDescent="0.35">
      <c r="A11" s="10" t="str">
        <f>IF(K2="English","Time of travel:","Heure de voyagement:")</f>
        <v>Heure de voyagement:</v>
      </c>
      <c r="B11" s="10" t="str">
        <f>IF(K2="English","Left at:","Départ à:")</f>
        <v>Départ à:</v>
      </c>
      <c r="C11" s="80"/>
      <c r="D11" s="81"/>
      <c r="E11" s="10" t="str">
        <f>IF(K2="English","Arrived at:","Arrivé à:")</f>
        <v>Arrivé à:</v>
      </c>
      <c r="F11" s="80"/>
      <c r="G11" s="81"/>
      <c r="H11" s="10"/>
      <c r="L11" s="9" t="s">
        <v>33</v>
      </c>
      <c r="M11" s="9">
        <v>5.95</v>
      </c>
      <c r="N11" s="9"/>
      <c r="O11" s="9" t="s">
        <v>37</v>
      </c>
      <c r="P11" s="9"/>
      <c r="R11" s="9" t="s">
        <v>24</v>
      </c>
      <c r="S11" s="9" t="s">
        <v>5</v>
      </c>
      <c r="T11" s="128">
        <v>65.5</v>
      </c>
    </row>
    <row r="12" spans="1:20" x14ac:dyDescent="0.35">
      <c r="A12" s="21" t="str">
        <f>IF($K$2="English","Time of event/meeting:","Heure de l'événement/la réunion:")</f>
        <v>Heure de l'événement/la réunion:</v>
      </c>
      <c r="B12" s="10" t="str">
        <f>IF($K$2="English","From:","De:")</f>
        <v>De:</v>
      </c>
      <c r="C12" s="81"/>
      <c r="D12" s="81"/>
      <c r="E12" s="10" t="str">
        <f>IF($K$2="English","To:","À:")</f>
        <v>À:</v>
      </c>
      <c r="F12" s="81"/>
      <c r="G12" s="81"/>
      <c r="H12" s="10"/>
      <c r="L12" s="9" t="s">
        <v>34</v>
      </c>
      <c r="M12" s="9">
        <v>1.64</v>
      </c>
      <c r="N12" s="9"/>
      <c r="O12" s="9" t="s">
        <v>38</v>
      </c>
      <c r="P12" s="9"/>
      <c r="R12" s="9" t="s">
        <v>25</v>
      </c>
      <c r="S12" s="9" t="s">
        <v>5</v>
      </c>
      <c r="T12" s="128">
        <v>62.5</v>
      </c>
    </row>
    <row r="13" spans="1:20" x14ac:dyDescent="0.35">
      <c r="A13" s="10"/>
      <c r="B13" s="10"/>
      <c r="C13" s="22"/>
      <c r="D13" s="22"/>
      <c r="E13" s="10"/>
      <c r="F13" s="22"/>
      <c r="G13" s="22"/>
      <c r="H13" s="10"/>
      <c r="L13" s="9"/>
      <c r="M13" s="9"/>
      <c r="N13" s="9"/>
      <c r="O13" s="9"/>
      <c r="P13" s="9"/>
      <c r="R13" s="9" t="s">
        <v>26</v>
      </c>
      <c r="S13" s="9" t="s">
        <v>5</v>
      </c>
      <c r="T13" s="128">
        <v>63</v>
      </c>
    </row>
    <row r="14" spans="1:20" ht="64" customHeight="1" x14ac:dyDescent="0.35">
      <c r="A14" s="23" t="str">
        <f>IF($K$2="English","Method of payment:","Méthode de paiement:")</f>
        <v>Méthode de paiement:</v>
      </c>
      <c r="B14" s="24"/>
      <c r="C14" s="69" t="str">
        <f>IF($K$2="English","Cheque","Chèque")</f>
        <v>Chèque</v>
      </c>
      <c r="D14" s="70" t="str">
        <f>IF($K$2="English","Direct Deposit","Dépôt directe")</f>
        <v>Dépôt directe</v>
      </c>
      <c r="E14" s="94" t="str">
        <f>IF(AND(D15="X",K2="English"),"Please complete the Direct Deposit Request form (available on UNE Website) if your banking information has changed since your last claim was paid.  Submit with claim.",(IF(AND(D15="X",K2="Français"),"Veuillez compléter le formulaire de Demande de dépôt directe (disponible sur le site internet du SEN) si votre information banquaire a changé depuis votre dernier paiement d'une réclamation de dépenses.  Svp soumettre avec votre réclamation","")))</f>
        <v>Veuillez compléter le formulaire de Demande de dépôt directe (disponible sur le site internet du SEN) si votre information banquaire a changé depuis votre dernier paiement d'une réclamation de dépenses.  Svp soumettre avec votre réclamation</v>
      </c>
      <c r="F14" s="94"/>
      <c r="G14" s="94"/>
      <c r="H14" s="95"/>
      <c r="L14" s="89" t="s">
        <v>4</v>
      </c>
      <c r="M14" s="89"/>
      <c r="N14" s="9"/>
      <c r="O14" s="9"/>
      <c r="P14" s="9"/>
      <c r="R14" s="9" t="s">
        <v>27</v>
      </c>
      <c r="S14" s="9" t="s">
        <v>5</v>
      </c>
      <c r="T14" s="128">
        <v>60</v>
      </c>
    </row>
    <row r="15" spans="1:20" x14ac:dyDescent="0.35">
      <c r="A15" s="100" t="str">
        <f>IF($K$2="English","Payment paid by (Select one):","Paiement par: (Sélectionnez une)")</f>
        <v>Paiement par: (Sélectionnez une)</v>
      </c>
      <c r="B15" s="101"/>
      <c r="C15" s="65"/>
      <c r="D15" s="65" t="s">
        <v>39</v>
      </c>
      <c r="E15" s="96"/>
      <c r="F15" s="96"/>
      <c r="G15" s="96"/>
      <c r="H15" s="97"/>
      <c r="L15" s="89"/>
      <c r="M15" s="89"/>
      <c r="R15" s="9" t="s">
        <v>6</v>
      </c>
      <c r="S15" s="9" t="s">
        <v>6</v>
      </c>
      <c r="T15" s="128">
        <v>77</v>
      </c>
    </row>
    <row r="16" spans="1:20" x14ac:dyDescent="0.35">
      <c r="A16" s="64"/>
      <c r="B16" s="63"/>
      <c r="C16" s="63"/>
      <c r="D16" s="63"/>
      <c r="E16" s="98"/>
      <c r="F16" s="98"/>
      <c r="G16" s="98"/>
      <c r="H16" s="99"/>
    </row>
    <row r="17" spans="1:14" x14ac:dyDescent="0.35">
      <c r="A17" s="10"/>
      <c r="B17" s="26"/>
      <c r="C17" s="10"/>
      <c r="D17" s="10"/>
      <c r="E17" s="10"/>
      <c r="F17" s="10"/>
      <c r="G17" s="10"/>
      <c r="H17" s="10"/>
      <c r="N17" t="s">
        <v>39</v>
      </c>
    </row>
    <row r="18" spans="1:14" ht="15" customHeight="1" x14ac:dyDescent="0.35">
      <c r="A18" s="25" t="str">
        <f>IF($K$2="English","Transportation:","Transport:")</f>
        <v>Transport:</v>
      </c>
      <c r="B18" s="10"/>
      <c r="C18" s="10"/>
      <c r="D18" s="10"/>
      <c r="E18" s="27"/>
      <c r="F18" s="28"/>
      <c r="G18" s="10"/>
      <c r="H18" s="10"/>
    </row>
    <row r="19" spans="1:14" x14ac:dyDescent="0.35">
      <c r="A19" s="66" t="str">
        <f>IF($K$2="English","**Airfare","**Vols")</f>
        <v>**Vols</v>
      </c>
      <c r="C19" s="10"/>
      <c r="D19" s="10"/>
      <c r="E19" s="27"/>
      <c r="F19" s="29"/>
      <c r="G19" s="10"/>
      <c r="H19" s="10"/>
    </row>
    <row r="20" spans="1:14" x14ac:dyDescent="0.35">
      <c r="A20" s="66" t="str">
        <f>IF($K$2="English","**Taxi (tip max 20%)","**Taxi (pourboire max 20%)")</f>
        <v>**Taxi (pourboire max 20%)</v>
      </c>
      <c r="B20" s="32"/>
      <c r="C20" s="32"/>
      <c r="D20" s="32"/>
      <c r="E20" s="32"/>
      <c r="F20" s="67">
        <f>SUM(B20:E20)</f>
        <v>0</v>
      </c>
      <c r="G20" s="102" t="str">
        <f>IF($K$2="English","Unionized taxi","Taxi syndiqué")</f>
        <v>Taxi syndiqué</v>
      </c>
      <c r="H20" s="102"/>
    </row>
    <row r="21" spans="1:14" ht="52.75" customHeight="1" x14ac:dyDescent="0.35">
      <c r="A21" s="66" t="str">
        <f>IF($K$2="English","Kilometres","Kilomètres")</f>
        <v>Kilomètres</v>
      </c>
      <c r="C21" s="31"/>
      <c r="D21" s="32"/>
      <c r="E21" s="27"/>
      <c r="F21" s="33"/>
      <c r="G21" s="91" t="str">
        <f>IF($K$2="English","Travel by personal automobile must be pre-approved","Les déplacements en voiture personnelle doivent être pré-approuvés")</f>
        <v>Les déplacements en voiture personnelle doivent être pré-approuvés</v>
      </c>
      <c r="H21" s="91"/>
    </row>
    <row r="22" spans="1:14" ht="49.25" customHeight="1" x14ac:dyDescent="0.35">
      <c r="A22" s="66" t="str">
        <f>IF($K$2="English","KM Rate","Taux km")</f>
        <v>Taux km</v>
      </c>
      <c r="C22" s="25"/>
      <c r="D22" s="25" t="str">
        <f>VLOOKUP(F5,$R$2:$T$15,3,FALSE)</f>
        <v>-</v>
      </c>
      <c r="E22" s="27"/>
      <c r="F22" s="34">
        <f>IF(D21="",0,(ROUND(D21*D22/100,2)))</f>
        <v>0</v>
      </c>
      <c r="G22" s="91" t="str">
        <f>IF($K$2="English","Copy of Google or MapQuest map required.","Copie de carte Google ou MapQuest requise.")</f>
        <v>Copie de carte Google ou MapQuest requise.</v>
      </c>
      <c r="H22" s="91"/>
    </row>
    <row r="23" spans="1:14" ht="53.4" customHeight="1" x14ac:dyDescent="0.25">
      <c r="A23" s="66" t="str">
        <f>IF($K$2="English","**Parking","**Stationnement")</f>
        <v>**Stationnement</v>
      </c>
      <c r="B23" s="68" t="s">
        <v>40</v>
      </c>
      <c r="C23" s="10"/>
      <c r="D23" s="10"/>
      <c r="E23" s="27"/>
      <c r="F23" s="30"/>
      <c r="G23" s="10"/>
      <c r="H23" s="10"/>
    </row>
    <row r="24" spans="1:14" ht="33.5" customHeight="1" thickBot="1" x14ac:dyDescent="0.4">
      <c r="A24" s="75" t="str">
        <f>IF($K$2="English","**Other (max tip 20%)","**Autres (pourboire max 20%)")</f>
        <v>**Autres (pourboire max 20%)</v>
      </c>
      <c r="B24" s="109"/>
      <c r="C24" s="109"/>
      <c r="D24" s="109"/>
      <c r="E24" s="109"/>
      <c r="F24" s="30"/>
      <c r="G24" s="10"/>
      <c r="H24" s="10"/>
    </row>
    <row r="25" spans="1:14" ht="16" thickTop="1" x14ac:dyDescent="0.35">
      <c r="A25" s="66" t="str">
        <f>IF($K$2="English","Total","Totale")</f>
        <v>Totale</v>
      </c>
      <c r="C25" s="10"/>
      <c r="D25" s="10"/>
      <c r="E25" s="10"/>
      <c r="F25" s="35"/>
      <c r="G25" s="10"/>
      <c r="H25" s="36">
        <f>SUM(F18:F24)</f>
        <v>0</v>
      </c>
    </row>
    <row r="26" spans="1:14" x14ac:dyDescent="0.35">
      <c r="A26" s="25" t="str">
        <f>IF($K$2="English","Accomodation:","Hébergement:")</f>
        <v>Hébergement:</v>
      </c>
      <c r="B26" s="10"/>
      <c r="C26" s="10"/>
      <c r="D26" s="10"/>
      <c r="E26" s="10"/>
      <c r="F26" s="10"/>
      <c r="G26" s="10"/>
      <c r="H26" s="37"/>
    </row>
    <row r="27" spans="1:14" x14ac:dyDescent="0.35">
      <c r="A27" s="10" t="str">
        <f>IF($K$2="English","**Hotels","**Hôtels")</f>
        <v>**Hôtels</v>
      </c>
      <c r="B27" s="10" t="s">
        <v>32</v>
      </c>
      <c r="C27" s="10" t="str">
        <f>IF($K$2="English","# nights","# Nuits")</f>
        <v># Nuits</v>
      </c>
      <c r="D27" s="10"/>
      <c r="E27" s="10"/>
      <c r="F27" s="38" t="str">
        <f>IF($K$2="English","Amount","Montant ")</f>
        <v xml:space="preserve">Montant </v>
      </c>
      <c r="G27" s="27"/>
      <c r="H27" s="37"/>
    </row>
    <row r="28" spans="1:14" x14ac:dyDescent="0.35">
      <c r="A28" s="39"/>
      <c r="B28" s="39"/>
      <c r="C28" s="39"/>
      <c r="D28" s="25"/>
      <c r="E28" s="27"/>
      <c r="F28" s="40"/>
      <c r="G28" s="10"/>
      <c r="H28" s="10"/>
    </row>
    <row r="29" spans="1:14" x14ac:dyDescent="0.35">
      <c r="A29" s="39"/>
      <c r="B29" s="39"/>
      <c r="C29" s="39"/>
      <c r="D29" s="25"/>
      <c r="E29" s="10"/>
      <c r="F29" s="40"/>
      <c r="G29" s="10"/>
      <c r="H29" s="10"/>
    </row>
    <row r="30" spans="1:14" x14ac:dyDescent="0.35">
      <c r="A30" s="39"/>
      <c r="B30" s="39"/>
      <c r="C30" s="39"/>
      <c r="D30" s="25"/>
      <c r="E30" s="10"/>
      <c r="F30" s="40"/>
      <c r="G30" s="10"/>
      <c r="H30" s="10"/>
    </row>
    <row r="31" spans="1:14" x14ac:dyDescent="0.35">
      <c r="A31" s="39"/>
      <c r="B31" s="39"/>
      <c r="C31" s="39"/>
      <c r="D31" s="25"/>
      <c r="E31" s="10"/>
      <c r="F31" s="40"/>
      <c r="G31" s="10"/>
      <c r="H31" s="10"/>
    </row>
    <row r="32" spans="1:14" ht="16" thickBot="1" x14ac:dyDescent="0.4">
      <c r="A32" s="10"/>
      <c r="B32" s="10"/>
      <c r="C32" s="10"/>
      <c r="D32" s="10"/>
      <c r="E32" s="10"/>
      <c r="F32" s="10"/>
      <c r="G32" s="27"/>
      <c r="H32" s="41">
        <f>SUM((F28:F31))</f>
        <v>0</v>
      </c>
    </row>
    <row r="33" spans="1:15" ht="31" x14ac:dyDescent="0.35">
      <c r="A33" s="25" t="s">
        <v>36</v>
      </c>
      <c r="B33" s="42" t="s">
        <v>41</v>
      </c>
      <c r="C33" s="42" t="s">
        <v>9</v>
      </c>
      <c r="D33" s="42" t="s">
        <v>10</v>
      </c>
      <c r="E33" s="42" t="s">
        <v>11</v>
      </c>
      <c r="F33" s="43"/>
      <c r="G33" s="10"/>
      <c r="H33" s="37"/>
      <c r="I33" s="73"/>
    </row>
    <row r="34" spans="1:15" x14ac:dyDescent="0.35">
      <c r="A34" s="10" t="str">
        <f>IF($K$2="English","   Breakfast","   Petit Déjeuner")</f>
        <v xml:space="preserve">   Petit Déjeuner</v>
      </c>
      <c r="B34" s="44"/>
      <c r="C34" s="44"/>
      <c r="D34" s="44"/>
      <c r="E34" s="44"/>
      <c r="F34" s="45">
        <f>SUM(L34:O34)</f>
        <v>0</v>
      </c>
      <c r="G34" s="60" t="str">
        <f>IF($K$2="English","Provide dates:","Indiquer les dates:")</f>
        <v>Indiquer les dates:</v>
      </c>
      <c r="H34" s="46"/>
      <c r="L34">
        <f>+B34*M2</f>
        <v>0</v>
      </c>
      <c r="M34">
        <f>+C34*N2</f>
        <v>0</v>
      </c>
      <c r="N34">
        <f>+D34*O2</f>
        <v>0</v>
      </c>
      <c r="O34">
        <f>+E34*P2</f>
        <v>0</v>
      </c>
    </row>
    <row r="35" spans="1:15" x14ac:dyDescent="0.35">
      <c r="A35" s="10" t="str">
        <f>IF($K$2="English","   Lunch","   Déjeuner")</f>
        <v xml:space="preserve">   Déjeuner</v>
      </c>
      <c r="B35" s="44"/>
      <c r="C35" s="44"/>
      <c r="D35" s="44"/>
      <c r="E35" s="44"/>
      <c r="F35" s="45">
        <f>SUM(L35:O35)</f>
        <v>0</v>
      </c>
      <c r="G35" s="61" t="str">
        <f t="shared" ref="G35:G37" si="1">IF($K$2="English","Provide dates:","Indiquer les dates:")</f>
        <v>Indiquer les dates:</v>
      </c>
      <c r="H35" s="47"/>
      <c r="L35">
        <f>+B35*M3</f>
        <v>0</v>
      </c>
      <c r="M35">
        <f>+C35*N3</f>
        <v>0</v>
      </c>
      <c r="N35">
        <f>+D35*O3</f>
        <v>0</v>
      </c>
      <c r="O35">
        <f>+E35*P3</f>
        <v>0</v>
      </c>
    </row>
    <row r="36" spans="1:15" x14ac:dyDescent="0.35">
      <c r="A36" s="10" t="str">
        <f>IF($K$2="English","   Dinner","   Dîner")</f>
        <v xml:space="preserve">   Dîner</v>
      </c>
      <c r="B36" s="44"/>
      <c r="C36" s="44"/>
      <c r="D36" s="44"/>
      <c r="E36" s="44"/>
      <c r="F36" s="45">
        <f>SUM(L36:O36)</f>
        <v>0</v>
      </c>
      <c r="G36" s="61" t="str">
        <f t="shared" si="1"/>
        <v>Indiquer les dates:</v>
      </c>
      <c r="H36" s="47"/>
      <c r="L36">
        <f>+B36*M4</f>
        <v>0</v>
      </c>
      <c r="M36">
        <f>+C36*N4</f>
        <v>0</v>
      </c>
      <c r="N36">
        <f>+D36*O4</f>
        <v>0</v>
      </c>
      <c r="O36">
        <f>+E36*P4</f>
        <v>0</v>
      </c>
    </row>
    <row r="37" spans="1:15" x14ac:dyDescent="0.35">
      <c r="A37" s="10" t="str">
        <f>IF($K$2="English","   Incidentals","   Faux frais")</f>
        <v xml:space="preserve">   Faux frais</v>
      </c>
      <c r="B37" s="44"/>
      <c r="C37" s="44"/>
      <c r="D37" s="44"/>
      <c r="E37" s="44"/>
      <c r="F37" s="48">
        <f>SUM(L37:O37)</f>
        <v>0</v>
      </c>
      <c r="G37" s="61" t="str">
        <f t="shared" si="1"/>
        <v>Indiquer les dates:</v>
      </c>
      <c r="H37" s="47"/>
      <c r="L37">
        <f>+B37*M5</f>
        <v>0</v>
      </c>
      <c r="M37">
        <f>+C37*N5</f>
        <v>0</v>
      </c>
      <c r="N37">
        <f>+D37*O5</f>
        <v>0</v>
      </c>
      <c r="O37">
        <f>+E37*P5</f>
        <v>0</v>
      </c>
    </row>
    <row r="38" spans="1:15" x14ac:dyDescent="0.35">
      <c r="A38" s="10"/>
      <c r="B38" s="10" t="str">
        <f>IF($K$2="English","   Total","   Totale")</f>
        <v xml:space="preserve">   Totale</v>
      </c>
      <c r="C38" s="49"/>
      <c r="D38" s="49"/>
      <c r="E38" s="50"/>
      <c r="F38" s="43"/>
      <c r="G38" s="27"/>
      <c r="H38" s="36">
        <f>SUM(F34:F37)</f>
        <v>0</v>
      </c>
    </row>
    <row r="39" spans="1:15" x14ac:dyDescent="0.35">
      <c r="A39" s="10"/>
      <c r="B39" s="10"/>
      <c r="C39" s="49"/>
      <c r="D39" s="49"/>
      <c r="E39" s="50"/>
      <c r="F39" s="43"/>
      <c r="G39" s="27"/>
      <c r="H39" s="72"/>
    </row>
    <row r="40" spans="1:15" ht="34" customHeight="1" x14ac:dyDescent="0.35">
      <c r="A40" s="25" t="str">
        <f>IF($K$2="English","Family Care:","Garde Familiale:")</f>
        <v>Garde Familiale:</v>
      </c>
      <c r="B40" s="110" t="str">
        <f>IF($K$2="English","Please attach the completed UNE Family Care Form and receipt.","Svp soumettre le formulaire complété La garde familiale du SEN ainsi que les reçus:")</f>
        <v>Svp soumettre le formulaire complété La garde familiale du SEN ainsi que les reçus:</v>
      </c>
      <c r="C40" s="110"/>
      <c r="D40" s="110"/>
      <c r="E40" s="110"/>
      <c r="F40" s="110"/>
      <c r="G40" s="110"/>
      <c r="H40" s="36"/>
    </row>
    <row r="41" spans="1:15" x14ac:dyDescent="0.35">
      <c r="A41" s="10"/>
      <c r="B41" s="10"/>
      <c r="C41" s="49"/>
      <c r="D41" s="49"/>
      <c r="E41" s="50"/>
      <c r="F41" s="43"/>
      <c r="G41" s="27"/>
      <c r="H41" s="72"/>
    </row>
    <row r="42" spans="1:15" ht="15" customHeight="1" x14ac:dyDescent="0.35">
      <c r="A42" s="25" t="str">
        <f>IF($K$2="English","Loss of Salary:","Perte de salaire:")</f>
        <v>Perte de salaire:</v>
      </c>
      <c r="B42" s="71" t="str">
        <f>IF($K$2="English","(Please attach your leave letter.)","(Svp soumettre votre lettre de congé.)")</f>
        <v>(Svp soumettre votre lettre de congé.)</v>
      </c>
      <c r="C42" s="10"/>
      <c r="D42" s="10"/>
      <c r="E42" s="10"/>
      <c r="F42" s="10"/>
      <c r="G42" s="10"/>
      <c r="H42" s="37"/>
    </row>
    <row r="43" spans="1:15" x14ac:dyDescent="0.35">
      <c r="A43" s="10" t="str">
        <f>IF($K$2="English","    Applicable Rate","   Taux applicable")</f>
        <v xml:space="preserve">   Taux applicable</v>
      </c>
      <c r="B43" s="10"/>
      <c r="C43" s="51" t="str">
        <f>IF($K$2="English","Hrs","Hres")</f>
        <v>Hres</v>
      </c>
      <c r="D43" s="51"/>
      <c r="E43" s="10"/>
      <c r="F43" s="10" t="str">
        <f>IF($K$2="English","Hourly Rate","Taux Horaire")</f>
        <v>Taux Horaire</v>
      </c>
      <c r="G43" s="27"/>
      <c r="H43" s="37"/>
    </row>
    <row r="44" spans="1:15" x14ac:dyDescent="0.35">
      <c r="A44" s="10"/>
      <c r="B44" s="52"/>
      <c r="C44" s="53">
        <v>0</v>
      </c>
      <c r="D44" s="54"/>
      <c r="E44" s="27"/>
      <c r="F44" s="55">
        <v>0</v>
      </c>
      <c r="G44" s="27"/>
      <c r="H44" s="37"/>
    </row>
    <row r="45" spans="1:15" x14ac:dyDescent="0.35">
      <c r="A45" s="93" t="str">
        <f>IF($K$2="English","Minimum Rate","Taux minimum")</f>
        <v>Taux minimum</v>
      </c>
      <c r="B45" s="93"/>
      <c r="C45" s="56">
        <v>0</v>
      </c>
      <c r="D45" s="54"/>
      <c r="E45" s="27"/>
      <c r="F45" s="34">
        <v>35</v>
      </c>
      <c r="G45" s="27"/>
      <c r="H45" s="37"/>
    </row>
    <row r="46" spans="1:15" x14ac:dyDescent="0.35">
      <c r="A46" s="10"/>
      <c r="B46" s="27" t="str">
        <f>IF($K$2="English","Total","Totale")</f>
        <v>Totale</v>
      </c>
      <c r="C46" s="10"/>
      <c r="D46" s="10"/>
      <c r="E46" s="10"/>
      <c r="F46" s="57"/>
      <c r="G46" s="27"/>
      <c r="H46" s="36">
        <f>(ROUND(C44*F$44,2))+(ROUND(C45*F$45,2))</f>
        <v>0</v>
      </c>
    </row>
    <row r="47" spans="1:15" x14ac:dyDescent="0.35">
      <c r="A47" s="79" t="str">
        <f>IF($K$2="English","Income Tax Requested//(minimum 25%)","Impôt sur le revenu demandé//(minimum 25%)
")</f>
        <v xml:space="preserve">Impôt sur le revenu demandé//(minimum 25%)
</v>
      </c>
      <c r="B47" s="92"/>
      <c r="C47" s="130">
        <v>25</v>
      </c>
      <c r="D47" s="10" t="s">
        <v>0</v>
      </c>
      <c r="E47" s="10"/>
      <c r="F47" s="10"/>
      <c r="G47" s="10"/>
      <c r="H47" s="10"/>
    </row>
    <row r="48" spans="1:15" hidden="1" x14ac:dyDescent="0.35">
      <c r="A48" s="25" t="str">
        <f>IF($K$2="English","**Other:","**Autres:")</f>
        <v>**Autres:</v>
      </c>
      <c r="B48" s="10"/>
      <c r="C48" s="10"/>
      <c r="D48" s="10"/>
      <c r="E48" s="10"/>
      <c r="F48" s="10"/>
      <c r="G48" s="27"/>
      <c r="H48" s="10"/>
    </row>
    <row r="49" spans="1:8" hidden="1" x14ac:dyDescent="0.35">
      <c r="A49" s="10" t="str">
        <f>IF($K$2="English","Cell Phone","Cellulaire")</f>
        <v>Cellulaire</v>
      </c>
      <c r="B49" s="58"/>
      <c r="C49" s="90" t="s">
        <v>2</v>
      </c>
      <c r="D49" s="90"/>
      <c r="E49" s="90"/>
      <c r="F49" s="58"/>
      <c r="G49" s="20"/>
      <c r="H49" s="20"/>
    </row>
    <row r="50" spans="1:8" hidden="1" x14ac:dyDescent="0.35">
      <c r="A50" s="10" t="str">
        <f>IF($K$2="English","Family Care","Frais de garde")</f>
        <v>Frais de garde</v>
      </c>
      <c r="B50" s="58"/>
      <c r="C50" s="10" t="str">
        <f>IF($K$2="English","Postage","Frais postaux")</f>
        <v>Frais postaux</v>
      </c>
      <c r="D50" s="10"/>
      <c r="E50" s="10"/>
      <c r="F50" s="58"/>
      <c r="G50" s="20"/>
      <c r="H50" s="20"/>
    </row>
    <row r="51" spans="1:8" hidden="1" x14ac:dyDescent="0.35">
      <c r="A51" s="10" t="str">
        <f>IF($K$2="English","Donation","Don")</f>
        <v>Don</v>
      </c>
      <c r="B51" s="58"/>
      <c r="C51" s="10" t="str">
        <f>IF($K$2="English","Registration fee","Frais d'adhésion")</f>
        <v>Frais d'adhésion</v>
      </c>
      <c r="D51" s="10"/>
      <c r="E51" s="10"/>
      <c r="F51" s="58"/>
      <c r="G51" s="20"/>
      <c r="H51" s="20"/>
    </row>
    <row r="52" spans="1:8" hidden="1" x14ac:dyDescent="0.35">
      <c r="A52" s="10" t="str">
        <f>IF($K$2="English","Fax","Fascimile")</f>
        <v>Fascimile</v>
      </c>
      <c r="B52" s="58"/>
      <c r="C52" s="10" t="str">
        <f>IF($K$2="English","Secretarial","Secrétariat")</f>
        <v>Secrétariat</v>
      </c>
      <c r="D52" s="10"/>
      <c r="E52" s="10"/>
      <c r="F52" s="58"/>
      <c r="G52" s="20"/>
      <c r="H52" s="20"/>
    </row>
    <row r="53" spans="1:8" hidden="1" x14ac:dyDescent="0.35">
      <c r="A53" s="10" t="str">
        <f>IF($K$2="English","Equipment","Équipement")</f>
        <v>Équipement</v>
      </c>
      <c r="B53" s="58"/>
      <c r="C53" s="10" t="str">
        <f>IF($K$2="English","Supplies","Fournitures")</f>
        <v>Fournitures</v>
      </c>
      <c r="D53" s="10"/>
      <c r="E53" s="10"/>
      <c r="F53" s="58"/>
      <c r="G53" s="20"/>
      <c r="H53" s="20"/>
    </row>
    <row r="54" spans="1:8" hidden="1" x14ac:dyDescent="0.35">
      <c r="A54" s="10" t="str">
        <f>IF($K$2="English","Furniture","Ameublement")</f>
        <v>Ameublement</v>
      </c>
      <c r="B54" s="58"/>
      <c r="C54" s="10" t="str">
        <f>IF($K$2="English","Telephone","Téléphone")</f>
        <v>Téléphone</v>
      </c>
      <c r="D54" s="10"/>
      <c r="E54" s="10"/>
      <c r="F54" s="58"/>
      <c r="G54" s="20"/>
      <c r="H54" s="20"/>
    </row>
    <row r="55" spans="1:8" hidden="1" x14ac:dyDescent="0.35">
      <c r="A55" s="10" t="str">
        <f>IF($K$2="English","Honorarium","Honoraires")</f>
        <v>Honoraires</v>
      </c>
      <c r="B55" s="58"/>
      <c r="C55" s="10" t="str">
        <f>IF($K$2="English","Translation","Traduction")</f>
        <v>Traduction</v>
      </c>
      <c r="D55" s="10"/>
      <c r="E55" s="10"/>
      <c r="F55" s="58"/>
      <c r="G55" s="20"/>
      <c r="H55" s="20"/>
    </row>
    <row r="56" spans="1:8" hidden="1" x14ac:dyDescent="0.35">
      <c r="A56" s="10" t="s">
        <v>1</v>
      </c>
      <c r="B56" s="58"/>
      <c r="C56" s="10" t="str">
        <f>IF($K$2="English","Miscellaneous","Divers")</f>
        <v>Divers</v>
      </c>
      <c r="D56" s="10"/>
      <c r="E56" s="10"/>
      <c r="F56" s="58"/>
      <c r="G56" s="20"/>
      <c r="H56" s="20"/>
    </row>
    <row r="57" spans="1:8" ht="16" hidden="1" thickBot="1" x14ac:dyDescent="0.4">
      <c r="A57" s="10"/>
      <c r="B57" s="10" t="str">
        <f>IF($K$2="English","   Total","   Totale")</f>
        <v xml:space="preserve">   Totale</v>
      </c>
      <c r="C57" s="10"/>
      <c r="D57" s="10"/>
      <c r="E57" s="10"/>
      <c r="F57" s="10"/>
      <c r="G57" s="10"/>
      <c r="H57" s="41">
        <f>SUM(F49:F56)+SUM(B49:B56)</f>
        <v>0</v>
      </c>
    </row>
    <row r="58" spans="1:8" ht="5.4" customHeight="1" x14ac:dyDescent="0.35">
      <c r="A58" s="62"/>
      <c r="B58" s="62"/>
      <c r="C58" s="62"/>
      <c r="D58" s="62"/>
      <c r="E58" s="62"/>
      <c r="F58" s="62"/>
      <c r="G58" s="62"/>
      <c r="H58" s="62"/>
    </row>
    <row r="59" spans="1:8" ht="16" thickBot="1" x14ac:dyDescent="0.4">
      <c r="A59" s="10"/>
      <c r="B59" s="10"/>
      <c r="C59" s="10"/>
      <c r="D59" s="10"/>
      <c r="E59" s="10"/>
      <c r="F59" s="10" t="str">
        <f>IF($K$2="English","Total","Totale")</f>
        <v>Totale</v>
      </c>
      <c r="G59" s="10"/>
      <c r="H59" s="41">
        <f>SUM(H24:H58)</f>
        <v>0</v>
      </c>
    </row>
    <row r="60" spans="1:8" ht="16" thickBot="1" x14ac:dyDescent="0.4">
      <c r="A60" s="20"/>
      <c r="B60" s="20"/>
      <c r="C60" s="10"/>
      <c r="D60" s="10"/>
      <c r="E60" s="10"/>
      <c r="F60" s="10"/>
      <c r="G60" s="10"/>
      <c r="H60" s="10"/>
    </row>
    <row r="61" spans="1:8" ht="16.5" thickTop="1" thickBot="1" x14ac:dyDescent="0.4">
      <c r="A61" s="35" t="str">
        <f>IF($K$2="English","Employee/Member Signature","Signature de l'employée/Membre")</f>
        <v>Signature de l'employée/Membre</v>
      </c>
      <c r="B61" s="35"/>
      <c r="C61" s="10"/>
      <c r="D61" s="10"/>
      <c r="E61" s="10"/>
      <c r="F61" s="10" t="str">
        <f>IF($K$2="English","Less Advance","Moins l'avance")</f>
        <v>Moins l'avance</v>
      </c>
      <c r="G61" s="10"/>
      <c r="H61" s="59"/>
    </row>
    <row r="62" spans="1:8" ht="16" thickBot="1" x14ac:dyDescent="0.4">
      <c r="A62" s="20"/>
      <c r="B62" s="20"/>
      <c r="C62" s="10"/>
      <c r="D62" s="10"/>
      <c r="E62" s="10"/>
      <c r="F62" s="10"/>
      <c r="G62" s="10"/>
      <c r="H62" s="10"/>
    </row>
    <row r="63" spans="1:8" ht="16.5" thickTop="1" thickBot="1" x14ac:dyDescent="0.4">
      <c r="A63" s="35" t="s">
        <v>35</v>
      </c>
      <c r="B63" s="35"/>
      <c r="C63" s="10"/>
      <c r="D63" s="10"/>
      <c r="E63" s="10"/>
      <c r="F63" s="10" t="str">
        <f>IF($K$2="English","Due to Claimant","Dû au demandeur")</f>
        <v>Dû au demandeur</v>
      </c>
      <c r="G63" s="10"/>
      <c r="H63" s="41">
        <f>H59-H61</f>
        <v>0</v>
      </c>
    </row>
    <row r="64" spans="1:8" ht="16" thickBot="1" x14ac:dyDescent="0.4">
      <c r="A64" s="10"/>
      <c r="B64" s="10"/>
      <c r="C64" s="10"/>
      <c r="D64" s="10"/>
      <c r="E64" s="10"/>
      <c r="F64" s="10"/>
      <c r="G64" s="10"/>
      <c r="H64" s="10"/>
    </row>
    <row r="65" spans="1:11" ht="16" thickTop="1" x14ac:dyDescent="0.35">
      <c r="A65" s="35" t="str">
        <f>IF($K$2="English","Recommended by","Recommandé par")</f>
        <v>Recommandé par</v>
      </c>
      <c r="B65" s="35"/>
      <c r="C65" s="10"/>
      <c r="D65" s="10"/>
      <c r="E65" s="10"/>
      <c r="F65" s="10" t="str">
        <f>IF($K$2="English","Less Salary Deductions","Moins retenues sur salaire")</f>
        <v>Moins retenues sur salaire</v>
      </c>
      <c r="G65" s="10"/>
      <c r="H65" s="36">
        <f>SUM(B70:B72)</f>
        <v>0</v>
      </c>
    </row>
    <row r="66" spans="1:11" ht="16" thickBot="1" x14ac:dyDescent="0.4">
      <c r="A66" s="10"/>
      <c r="B66" s="10"/>
      <c r="C66" s="10"/>
      <c r="D66" s="10"/>
      <c r="E66" s="10"/>
      <c r="F66" s="10"/>
      <c r="G66" s="10"/>
      <c r="H66" s="10"/>
    </row>
    <row r="67" spans="1:11" ht="16.5" thickTop="1" thickBot="1" x14ac:dyDescent="0.4">
      <c r="A67" s="35" t="str">
        <f>IF($K$2="English","Approved by","Approuvé(e) par")</f>
        <v>Approuvé(e) par</v>
      </c>
      <c r="B67" s="35"/>
      <c r="C67" s="10"/>
      <c r="D67" s="10"/>
      <c r="E67" s="10"/>
      <c r="F67" s="10" t="str">
        <f>IF($K$2="English","Net Claim","Montant net")</f>
        <v>Montant net</v>
      </c>
      <c r="G67" s="10"/>
      <c r="H67" s="41">
        <f>H63-H65</f>
        <v>0</v>
      </c>
    </row>
    <row r="68" spans="1:11" ht="27" customHeight="1" x14ac:dyDescent="0.35">
      <c r="A68" s="15" t="str">
        <f>IF($K$2="English","For Office Use Only","À l'usage du bureau seulement")</f>
        <v>À l'usage du bureau seulement</v>
      </c>
      <c r="B68" s="6"/>
      <c r="C68" s="6"/>
      <c r="D68" s="6"/>
      <c r="E68" s="6"/>
      <c r="F68" s="6"/>
      <c r="G68" s="6"/>
      <c r="H68" s="6"/>
    </row>
    <row r="69" spans="1:11" x14ac:dyDescent="0.35">
      <c r="A69" s="4" t="str">
        <f>IF($K$2="English","LOS","PDS")</f>
        <v>PDS</v>
      </c>
      <c r="B69" s="5">
        <f>H46</f>
        <v>0</v>
      </c>
      <c r="C69" s="6"/>
      <c r="D69" s="6"/>
      <c r="E69" s="103" t="str">
        <f>IF($K$2="English","Cheque/EFT #","No. de chèque/TFVE")</f>
        <v>No. de chèque/TFVE</v>
      </c>
      <c r="F69" s="104"/>
      <c r="G69" s="16" t="str">
        <f>IF($K$2="English","Date","Date")</f>
        <v>Date</v>
      </c>
      <c r="H69" s="16" t="str">
        <f>IF($K$2="English","Amount","Montant")</f>
        <v>Montant</v>
      </c>
    </row>
    <row r="70" spans="1:11" ht="17" customHeight="1" x14ac:dyDescent="0.35">
      <c r="A70" s="4" t="str">
        <f>IF($K$2="English","CPP","RPC")</f>
        <v>RPC</v>
      </c>
      <c r="B70" s="1">
        <f>ROUND(+B69*C70/100,2)</f>
        <v>0</v>
      </c>
      <c r="C70" s="6">
        <f>+M11</f>
        <v>5.95</v>
      </c>
      <c r="D70" s="12" t="s">
        <v>0</v>
      </c>
      <c r="E70" s="87"/>
      <c r="F70" s="88"/>
      <c r="G70" s="4"/>
      <c r="H70" s="4"/>
    </row>
    <row r="71" spans="1:11" x14ac:dyDescent="0.35">
      <c r="A71" s="4" t="str">
        <f>IF($K$2="English","EI","AE")</f>
        <v>AE</v>
      </c>
      <c r="B71" s="1">
        <f>ROUND(+B69*C71/100,2)</f>
        <v>0</v>
      </c>
      <c r="C71" s="6">
        <f>+M12</f>
        <v>1.64</v>
      </c>
      <c r="D71" s="12" t="s">
        <v>0</v>
      </c>
      <c r="E71" s="105"/>
      <c r="F71" s="106"/>
      <c r="G71" s="4"/>
      <c r="H71" s="4"/>
    </row>
    <row r="72" spans="1:11" ht="16" thickBot="1" x14ac:dyDescent="0.4">
      <c r="A72" s="13" t="str">
        <f>IF($K$2="English","Inc. Taxes","Impôts")</f>
        <v>Impôts</v>
      </c>
      <c r="B72" s="14">
        <f>ROUND(+B69*C72/100,2)</f>
        <v>0</v>
      </c>
      <c r="C72" s="6">
        <f>+C47</f>
        <v>25</v>
      </c>
      <c r="D72" s="12" t="s">
        <v>0</v>
      </c>
      <c r="E72" s="87"/>
      <c r="F72" s="88"/>
      <c r="G72" s="4"/>
      <c r="H72" s="4"/>
    </row>
    <row r="73" spans="1:11" ht="16" thickTop="1" x14ac:dyDescent="0.35">
      <c r="A73" s="6"/>
      <c r="B73" s="3">
        <f>SUM(B70:B72)</f>
        <v>0</v>
      </c>
      <c r="C73" s="3"/>
      <c r="D73" s="3"/>
      <c r="E73" s="87"/>
      <c r="F73" s="88"/>
      <c r="G73" s="4"/>
      <c r="H73" s="4"/>
    </row>
    <row r="74" spans="1:11" ht="32.4" customHeight="1" x14ac:dyDescent="0.35">
      <c r="A74" s="86" t="str">
        <f>IF($K$2="English","**To initiate payment, receipts are required for all items except meals.","**Pour amorcer le paiement, des reçus sont requis pour tous les articles, à l'exception des repas.")</f>
        <v>**Pour amorcer le paiement, des reçus sont requis pour tous les articles, à l'exception des repas.</v>
      </c>
      <c r="B74" s="86"/>
      <c r="C74" s="86"/>
      <c r="D74" s="86"/>
      <c r="E74" s="86"/>
      <c r="F74" s="86"/>
      <c r="G74" s="86"/>
      <c r="H74" s="86"/>
    </row>
    <row r="75" spans="1:11" ht="31.75" customHeight="1" x14ac:dyDescent="0.35">
      <c r="A75" s="86" t="str">
        <f>IF($K$2="English","Copy of WE Travel itinerary is required for travel, and for pre-approval to use personal automobile.","La copie d'itinéraire de WE Travel est requis pour voyagement et l'autorisation préalable d’utiliser une voiture personnelle .")</f>
        <v>La copie d'itinéraire de WE Travel est requis pour voyagement et l'autorisation préalable d’utiliser une voiture personnelle .</v>
      </c>
      <c r="B75" s="86"/>
      <c r="C75" s="86"/>
      <c r="D75" s="86"/>
      <c r="E75" s="86"/>
      <c r="F75" s="86"/>
      <c r="G75" s="86"/>
      <c r="H75" s="86"/>
    </row>
    <row r="76" spans="1:11" ht="20.399999999999999" customHeight="1" x14ac:dyDescent="0.35">
      <c r="A76" s="114" t="str">
        <f>IF($K$2="English","Submit your claims online, along with receipts/back-up to:","Soumettre les formualaires de remboursement de dépenses en ligne à:")</f>
        <v>Soumettre les formualaires de remboursement de dépenses en ligne à:</v>
      </c>
      <c r="B76" s="115"/>
      <c r="C76" s="115"/>
      <c r="D76" s="115"/>
      <c r="E76" s="115"/>
      <c r="F76" s="115"/>
      <c r="G76" s="115"/>
      <c r="H76" s="116"/>
      <c r="K76" s="10"/>
    </row>
    <row r="77" spans="1:11" s="74" customFormat="1" ht="31.75" customHeight="1" x14ac:dyDescent="0.35">
      <c r="A77" s="111" t="s">
        <v>42</v>
      </c>
      <c r="B77" s="112"/>
      <c r="C77" s="112"/>
      <c r="D77" s="112"/>
      <c r="E77" s="112"/>
      <c r="F77" s="112"/>
      <c r="G77" s="112"/>
      <c r="H77" s="113"/>
    </row>
    <row r="78" spans="1:11" ht="23.4" customHeight="1" x14ac:dyDescent="0.35">
      <c r="A78" s="117" t="str">
        <f>IF($K$2="English","or mail to:","ou par la poste au:")</f>
        <v>ou par la poste au:</v>
      </c>
      <c r="B78" s="118"/>
      <c r="C78" s="118"/>
      <c r="D78" s="118"/>
      <c r="E78" s="118"/>
      <c r="F78" s="118"/>
      <c r="G78" s="118"/>
      <c r="H78" s="119"/>
    </row>
    <row r="79" spans="1:11" ht="46.25" customHeight="1" x14ac:dyDescent="0.35">
      <c r="A79" s="126" t="s">
        <v>43</v>
      </c>
      <c r="B79" s="126"/>
      <c r="C79" s="126"/>
      <c r="D79" s="126"/>
      <c r="E79" s="126"/>
      <c r="F79" s="126"/>
      <c r="G79" s="126"/>
      <c r="H79" s="126"/>
    </row>
    <row r="80" spans="1:11" ht="74.400000000000006" customHeight="1" x14ac:dyDescent="0.35">
      <c r="A80" s="127" t="s">
        <v>44</v>
      </c>
      <c r="B80" s="127"/>
      <c r="C80" s="127"/>
      <c r="D80" s="127"/>
      <c r="E80" s="127"/>
      <c r="F80" s="127"/>
      <c r="G80" s="127"/>
      <c r="H80" s="127"/>
    </row>
    <row r="81" spans="1:8" ht="46.75" customHeight="1" x14ac:dyDescent="0.35">
      <c r="A81" s="76"/>
      <c r="B81" s="76"/>
      <c r="C81" s="76"/>
      <c r="D81" s="76"/>
      <c r="E81" s="76"/>
      <c r="F81" s="76"/>
      <c r="G81" s="76"/>
      <c r="H81" s="76"/>
    </row>
    <row r="82" spans="1:8" ht="118.75" customHeight="1" x14ac:dyDescent="0.35">
      <c r="A82" s="120" t="s">
        <v>45</v>
      </c>
      <c r="B82" s="121"/>
      <c r="C82" s="121"/>
      <c r="D82" s="121"/>
      <c r="E82" s="121"/>
      <c r="F82" s="121"/>
      <c r="G82" s="121"/>
      <c r="H82" s="122"/>
    </row>
    <row r="83" spans="1:8" ht="96.65" customHeight="1" x14ac:dyDescent="0.35">
      <c r="A83" s="123" t="s">
        <v>46</v>
      </c>
      <c r="B83" s="124"/>
      <c r="C83" s="124"/>
      <c r="D83" s="124"/>
      <c r="E83" s="124"/>
      <c r="F83" s="124"/>
      <c r="G83" s="124"/>
      <c r="H83" s="125"/>
    </row>
    <row r="84" spans="1:8" ht="46.75" customHeight="1" x14ac:dyDescent="0.35">
      <c r="A84" s="77"/>
      <c r="B84" s="77"/>
      <c r="C84" s="77"/>
      <c r="D84" s="77"/>
      <c r="E84" s="77"/>
      <c r="F84" s="77"/>
      <c r="G84" s="77"/>
      <c r="H84" s="77"/>
    </row>
    <row r="85" spans="1:8" ht="138.65" customHeight="1" x14ac:dyDescent="0.35">
      <c r="A85" s="120" t="s">
        <v>47</v>
      </c>
      <c r="B85" s="121"/>
      <c r="C85" s="121"/>
      <c r="D85" s="121"/>
      <c r="E85" s="121"/>
      <c r="F85" s="121"/>
      <c r="G85" s="121"/>
      <c r="H85" s="122"/>
    </row>
    <row r="86" spans="1:8" ht="129.65" customHeight="1" x14ac:dyDescent="0.35">
      <c r="A86" s="123" t="s">
        <v>48</v>
      </c>
      <c r="B86" s="124"/>
      <c r="C86" s="124"/>
      <c r="D86" s="124"/>
      <c r="E86" s="124"/>
      <c r="F86" s="124"/>
      <c r="G86" s="124"/>
      <c r="H86" s="125"/>
    </row>
    <row r="87" spans="1:8" ht="41.4" customHeight="1" x14ac:dyDescent="0.35">
      <c r="A87" s="77"/>
      <c r="B87" s="77"/>
      <c r="C87" s="77"/>
      <c r="D87" s="77"/>
      <c r="E87" s="77"/>
      <c r="F87" s="77"/>
      <c r="G87" s="77"/>
      <c r="H87" s="77"/>
    </row>
    <row r="88" spans="1:8" ht="224.4" customHeight="1" x14ac:dyDescent="0.35">
      <c r="A88" s="120" t="s">
        <v>49</v>
      </c>
      <c r="B88" s="121"/>
      <c r="C88" s="121"/>
      <c r="D88" s="121"/>
      <c r="E88" s="121"/>
      <c r="F88" s="121"/>
      <c r="G88" s="121"/>
      <c r="H88" s="122"/>
    </row>
    <row r="89" spans="1:8" ht="189" customHeight="1" x14ac:dyDescent="0.35">
      <c r="A89" s="123" t="s">
        <v>50</v>
      </c>
      <c r="B89" s="124"/>
      <c r="C89" s="124"/>
      <c r="D89" s="124"/>
      <c r="E89" s="124"/>
      <c r="F89" s="124"/>
      <c r="G89" s="124"/>
      <c r="H89" s="125"/>
    </row>
  </sheetData>
  <sheetProtection algorithmName="SHA-512" hashValue="0Li4mAYO3NhnFLKBNAt9sEqN3WyUXdbD5nqIPnAsNw9jMYT/hNdkE3mOD8DA5zxNDtMS4iW/CXXZvzZtLvRVmg==" saltValue="CAC791F8sFYkWEpZ4QzFIg==" spinCount="100000" sheet="1" selectLockedCells="1"/>
  <mergeCells count="43">
    <mergeCell ref="A85:H85"/>
    <mergeCell ref="A86:H86"/>
    <mergeCell ref="A88:H88"/>
    <mergeCell ref="A89:H89"/>
    <mergeCell ref="A79:H79"/>
    <mergeCell ref="A80:H80"/>
    <mergeCell ref="A77:H77"/>
    <mergeCell ref="A76:H76"/>
    <mergeCell ref="A78:H78"/>
    <mergeCell ref="A82:H82"/>
    <mergeCell ref="A83:H83"/>
    <mergeCell ref="E69:F69"/>
    <mergeCell ref="E71:F71"/>
    <mergeCell ref="E72:F72"/>
    <mergeCell ref="A74:H74"/>
    <mergeCell ref="B7:E7"/>
    <mergeCell ref="B24:E24"/>
    <mergeCell ref="B40:G40"/>
    <mergeCell ref="A75:H75"/>
    <mergeCell ref="E73:F73"/>
    <mergeCell ref="L14:M15"/>
    <mergeCell ref="C49:E49"/>
    <mergeCell ref="C8:H8"/>
    <mergeCell ref="C9:H9"/>
    <mergeCell ref="C12:D12"/>
    <mergeCell ref="F12:G12"/>
    <mergeCell ref="G22:H22"/>
    <mergeCell ref="G21:H21"/>
    <mergeCell ref="A47:B47"/>
    <mergeCell ref="A45:B45"/>
    <mergeCell ref="E14:H16"/>
    <mergeCell ref="A15:B15"/>
    <mergeCell ref="G20:H20"/>
    <mergeCell ref="E70:F70"/>
    <mergeCell ref="B2:F2"/>
    <mergeCell ref="C6:D6"/>
    <mergeCell ref="C11:D11"/>
    <mergeCell ref="F11:G11"/>
    <mergeCell ref="B4:E4"/>
    <mergeCell ref="C10:H10"/>
    <mergeCell ref="A8:B8"/>
    <mergeCell ref="B5:D5"/>
    <mergeCell ref="A1:H1"/>
  </mergeCells>
  <phoneticPr fontId="3" type="noConversion"/>
  <dataValidations count="6">
    <dataValidation type="list" allowBlank="1" showInputMessage="1" showErrorMessage="1" promptTitle="Language" prompt="Please choose your preference/Svp choisir votre préférence:" sqref="K2" xr:uid="{B5F1F78A-A742-4C54-A5BC-A08D5D9AF116}">
      <formula1>$L$8:$L$9</formula1>
    </dataValidation>
    <dataValidation type="list" allowBlank="1" showInputMessage="1" showErrorMessage="1" promptTitle="Cheque/Chèque" sqref="D15" xr:uid="{3D28E13A-38F2-4F9B-B5EB-6E018EBE8ED3}">
      <formula1>$N$17</formula1>
    </dataValidation>
    <dataValidation type="list" allowBlank="1" showInputMessage="1" showErrorMessage="1" promptTitle="Cheque-Chèque" sqref="C15" xr:uid="{D98BE63F-55D9-4141-9991-EE41AC0D2F89}">
      <formula1>$N$17</formula1>
    </dataValidation>
    <dataValidation allowBlank="1" showInputMessage="1" showErrorMessage="1" promptTitle="Notes:" sqref="B24:E24" xr:uid="{6F6DC657-466D-4CC5-8F0B-C9BD93EB61F8}"/>
    <dataValidation allowBlank="1" showInputMessage="1" showErrorMessage="1" promptTitle="Province" sqref="B7:E7" xr:uid="{14BE8376-EC05-4D2B-BCC1-2DB0A0114EF2}"/>
    <dataValidation type="list" allowBlank="1" showInputMessage="1" showErrorMessage="1" promptTitle="Province" sqref="F5" xr:uid="{BF34B983-208E-4736-891A-3D951D8C2381}">
      <formula1>$R$2:$R$15</formula1>
    </dataValidation>
  </dataValidations>
  <hyperlinks>
    <hyperlink ref="A77" r:id="rId1" xr:uid="{4F5A0C00-A5D1-4140-BEC8-3A2AF46AF085}"/>
  </hyperlinks>
  <printOptions horizontalCentered="1"/>
  <pageMargins left="0.23622047244094491" right="0.23622047244094491" top="0.27559055118110237" bottom="0.39370078740157483" header="0.15748031496062992" footer="0.15748031496062992"/>
  <pageSetup paperSize="5" scale="70" fitToHeight="0" orientation="portrait" r:id="rId2"/>
  <headerFooter alignWithMargins="0">
    <oddHeader>&amp;RV 20240101.01</oddHeader>
    <oddFooter>&amp;CUnion of National Employees/Syndicat des employées et employés nationaux*900-150 rue Isabella St.*Ottawa, ON*K1S 1V7</oddFooter>
  </headerFooter>
  <rowBreaks count="1" manualBreakCount="1">
    <brk id="78"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UNE-SEN</vt:lpstr>
      <vt:lpstr>'UNE-SEN'!Print_Area</vt:lpstr>
      <vt:lpst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McNamara</dc:creator>
  <cp:lastModifiedBy>Sylvie Courchaine</cp:lastModifiedBy>
  <cp:lastPrinted>2025-01-29T14:05:05Z</cp:lastPrinted>
  <dcterms:created xsi:type="dcterms:W3CDTF">2006-04-03T16:08:07Z</dcterms:created>
  <dcterms:modified xsi:type="dcterms:W3CDTF">2025-01-29T23:33:19Z</dcterms:modified>
</cp:coreProperties>
</file>